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845" windowWidth="10860" windowHeight="9780"/>
  </bookViews>
  <sheets>
    <sheet name="2020-2022 год" sheetId="1" r:id="rId1"/>
  </sheets>
  <definedNames>
    <definedName name="_xlnm._FilterDatabase" localSheetId="0" hidden="1">'2020-2022 год'!$A$13:$F$217</definedName>
    <definedName name="Z_03D0DDB9_3E2B_445E_B26D_09285D63C497_.wvu.FilterData" localSheetId="0" hidden="1">'2020-2022 год'!$A$13:$F$150</definedName>
    <definedName name="Z_06FB0D30_9962_4D0A_A239_107FFD16C030_.wvu.Cols" localSheetId="0" hidden="1">'2020-2022 год'!$G:$H</definedName>
    <definedName name="Z_06FB0D30_9962_4D0A_A239_107FFD16C030_.wvu.FilterData" localSheetId="0" hidden="1">'2020-2022 год'!$A$13:$F$217</definedName>
    <definedName name="Z_06FB0D30_9962_4D0A_A239_107FFD16C030_.wvu.PrintArea" localSheetId="0" hidden="1">'2020-2022 год'!$A$1:$K$217</definedName>
    <definedName name="Z_06FB0D30_9962_4D0A_A239_107FFD16C030_.wvu.PrintTitles" localSheetId="0" hidden="1">'2020-2022 год'!$12:$13</definedName>
    <definedName name="Z_0C05F25E_D6C8_460E_B21F_18CDF652E72B_.wvu.FilterData" localSheetId="0" hidden="1">'2020-2022 год'!$A$13:$F$162</definedName>
    <definedName name="Z_136A7CB4_B73A_487D_8A9F_6650DBF728F6_.wvu.FilterData" localSheetId="0" hidden="1">'2020-2022 год'!$A$13:$F$162</definedName>
    <definedName name="Z_15A2C592_34B0_4F20_BD5A_8DDC1F2A5659_.wvu.FilterData" localSheetId="0" hidden="1">'2020-2022 год'!$A$13:$F$168</definedName>
    <definedName name="Z_184D3176_FFF6_4E91_A7DC_D63418B7D0F5_.wvu.FilterData" localSheetId="0" hidden="1">'2020-2022 год'!$A$13:$F$150</definedName>
    <definedName name="Z_2001DE3E_E4F9_4B38_8AC7_7040FC793191_.wvu.FilterData" localSheetId="0" hidden="1">'2020-2022 год'!$A$13:$F$217</definedName>
    <definedName name="Z_20900463_01EE_4499_A830_2048CE8173F7_.wvu.FilterData" localSheetId="0" hidden="1">'2020-2022 год'!$A$13:$F$168</definedName>
    <definedName name="Z_2547B61A_57D8_45C6_87E4_2B595BD241A2_.wvu.FilterData" localSheetId="0" hidden="1">'2020-2022 год'!$A$13:$F$150</definedName>
    <definedName name="Z_2547B61A_57D8_45C6_87E4_2B595BD241A2_.wvu.PrintArea" localSheetId="0" hidden="1">'2020-2022 год'!$A$7:$G$150</definedName>
    <definedName name="Z_2547B61A_57D8_45C6_87E4_2B595BD241A2_.wvu.PrintTitles" localSheetId="0" hidden="1">'2020-2022 год'!$14:$15</definedName>
    <definedName name="Z_265E4B74_F87F_4C11_8F36_BD3184BC15DF_.wvu.FilterData" localSheetId="0" hidden="1">'2020-2022 год'!$A$13:$F$168</definedName>
    <definedName name="Z_265E4B74_F87F_4C11_8F36_BD3184BC15DF_.wvu.PrintArea" localSheetId="0" hidden="1">'2020-2022 год'!$A$5:$G$162</definedName>
    <definedName name="Z_2CBFA120_4352_4C39_9099_3E3743A1946B_.wvu.FilterData" localSheetId="0" hidden="1">'2020-2022 год'!$A$13:$F$162</definedName>
    <definedName name="Z_2CC5DC23_D108_4C62_8D9C_2D339D918FB9_.wvu.FilterData" localSheetId="0" hidden="1">'2020-2022 год'!$A$13:$F$150</definedName>
    <definedName name="Z_2E862F6B_6B0A_40BB_944E_0C7992DC3BBB_.wvu.FilterData" localSheetId="0" hidden="1">'2020-2022 год'!$A$13:$F$150</definedName>
    <definedName name="Z_2FF96413_1F0E_42A6_B647_AF4DC456B835_.wvu.FilterData" localSheetId="0" hidden="1">'2020-2022 год'!$A$13:$F$164</definedName>
    <definedName name="Z_428C4879_5105_4D8B_A2F2_FB13B3A9E1E2_.wvu.FilterData" localSheetId="0" hidden="1">'2020-2022 год'!$A$13:$F$168</definedName>
    <definedName name="Z_456FAF35_0ED7_4429_80D9_B602421A25A1_.wvu.FilterData" localSheetId="0" hidden="1">'2020-2022 год'!$A$13:$F$168</definedName>
    <definedName name="Z_47BDD684_F79C_4255_92CF_330F2AA1FD8D_.wvu.FilterData" localSheetId="0" hidden="1">'2020-2022 год'!$A$13:$F$217</definedName>
    <definedName name="Z_4CB2AD8A_1395_4EEB_B6E5_ACA1429CF0DB_.wvu.Cols" localSheetId="0" hidden="1">'2020-2022 год'!#REF!</definedName>
    <definedName name="Z_4CB2AD8A_1395_4EEB_B6E5_ACA1429CF0DB_.wvu.FilterData" localSheetId="0" hidden="1">'2020-2022 год'!$A$13:$F$150</definedName>
    <definedName name="Z_4CB2AD8A_1395_4EEB_B6E5_ACA1429CF0DB_.wvu.PrintArea" localSheetId="0" hidden="1">'2020-2022 год'!$A$10:$F$150</definedName>
    <definedName name="Z_4CB2AD8A_1395_4EEB_B6E5_ACA1429CF0DB_.wvu.PrintTitles" localSheetId="0" hidden="1">'2020-2022 год'!$14:$15</definedName>
    <definedName name="Z_4DCFC8D2_CFB0_4FE4_8B3E_32DB381AAC5C_.wvu.FilterData" localSheetId="0" hidden="1">'2020-2022 год'!$A$13:$F$168</definedName>
    <definedName name="Z_52080DA5_BFF1_49FC_B2E6_D15443E59FD0_.wvu.FilterData" localSheetId="0" hidden="1">'2020-2022 год'!$A$13:$F$168</definedName>
    <definedName name="Z_5271CAE7_4D6C_40AB_9A03_5EFB6EFB80FA_.wvu.Cols" localSheetId="0" hidden="1">'2020-2022 год'!#REF!</definedName>
    <definedName name="Z_5271CAE7_4D6C_40AB_9A03_5EFB6EFB80FA_.wvu.FilterData" localSheetId="0" hidden="1">'2020-2022 год'!$A$13:$F$150</definedName>
    <definedName name="Z_5271CAE7_4D6C_40AB_9A03_5EFB6EFB80FA_.wvu.PrintArea" localSheetId="0" hidden="1">'2020-2022 год'!$A$6:$G$150</definedName>
    <definedName name="Z_58AA27DC_B6C6_486F_BBC3_7C0EC56685DB_.wvu.FilterData" localSheetId="0" hidden="1">'2020-2022 год'!$A$13:$F$168</definedName>
    <definedName name="Z_599A55F8_3816_4A95_B2A0_7EE8B30830DF_.wvu.FilterData" localSheetId="0" hidden="1">'2020-2022 год'!$A$13:$F$150</definedName>
    <definedName name="Z_599A55F8_3816_4A95_B2A0_7EE8B30830DF_.wvu.PrintArea" localSheetId="0" hidden="1">'2020-2022 год'!$A$7:$G$150</definedName>
    <definedName name="Z_5D1DF937_0603_42B5_85E6_384607F02674_.wvu.FilterData" localSheetId="0" hidden="1">'2020-2022 год'!$A$13:$F$217</definedName>
    <definedName name="Z_62BA1D30_83D4_405C_B38E_4A6036DCDF7D_.wvu.Cols" localSheetId="0" hidden="1">'2020-2022 год'!#REF!</definedName>
    <definedName name="Z_62BA1D30_83D4_405C_B38E_4A6036DCDF7D_.wvu.FilterData" localSheetId="0" hidden="1">'2020-2022 год'!$A$13:$F$150</definedName>
    <definedName name="Z_62BA1D30_83D4_405C_B38E_4A6036DCDF7D_.wvu.PrintArea" localSheetId="0" hidden="1">'2020-2022 год'!$A$6:$G$150</definedName>
    <definedName name="Z_697DA0DA_7717_49B8_AFE5_66E14466FF93_.wvu.FilterData" localSheetId="0" hidden="1">'2020-2022 год'!$A$13:$F$217</definedName>
    <definedName name="Z_79F59BD1_17D2_45CE_ABAE_358CD088226E_.wvu.FilterData" localSheetId="0" hidden="1">'2020-2022 год'!$A$13:$F$162</definedName>
    <definedName name="Z_7C0ABF66_8B0F_48ED_A269_F91E2B0FF96C_.wvu.FilterData" localSheetId="0" hidden="1">'2020-2022 год'!$A$13:$F$150</definedName>
    <definedName name="Z_8A4D0045_C517_4374_8A07_4E827A562FC4_.wvu.FilterData" localSheetId="0" hidden="1">'2020-2022 год'!$A$13:$F$168</definedName>
    <definedName name="Z_8AA41EB0_2CC0_4F86_8798_B03A7CC4D0C2_.wvu.FilterData" localSheetId="0" hidden="1">'2020-2022 год'!$A$13:$F$168</definedName>
    <definedName name="Z_8E0CAC60_CC3F_47CB_9EF3_039342AC9535_.wvu.FilterData" localSheetId="0" hidden="1">'2020-2022 год'!$A$13:$F$168</definedName>
    <definedName name="Z_8E0CAC60_CC3F_47CB_9EF3_039342AC9535_.wvu.PrintTitles" localSheetId="0" hidden="1">'2020-2022 год'!$14:$15</definedName>
    <definedName name="Z_949DCF8A_4B6C_48DC_A0AF_1508759F4E2C_.wvu.FilterData" localSheetId="0" hidden="1">'2020-2022 год'!$A$13:$F$150</definedName>
    <definedName name="Z_9AE4E90B_95AD_4E92_80AE_724EF4B3642C_.wvu.FilterData" localSheetId="0" hidden="1">'2020-2022 год'!$A$13:$F$168</definedName>
    <definedName name="Z_9AE4E90B_95AD_4E92_80AE_724EF4B3642C_.wvu.PrintArea" localSheetId="0" hidden="1">'2020-2022 год'!$A$5:$G$168</definedName>
    <definedName name="Z_9AE4E90B_95AD_4E92_80AE_724EF4B3642C_.wvu.PrintTitles" localSheetId="0" hidden="1">'2020-2022 год'!$14:$15</definedName>
    <definedName name="Z_9AE4E90B_95AD_4E92_80AE_724EF4B3642C_.wvu.Rows" localSheetId="0" hidden="1">'2020-2022 год'!#REF!,'2020-2022 год'!#REF!</definedName>
    <definedName name="Z_A24E161A_D544_48C2_9D1F_4A462EC54334_.wvu.FilterData" localSheetId="0" hidden="1">'2020-2022 год'!$A$13:$F$162</definedName>
    <definedName name="Z_A79CDC70_8466_49CB_8C49_C52C08F5C2C3_.wvu.FilterData" localSheetId="0" hidden="1">'2020-2022 год'!$A$13:$F$150</definedName>
    <definedName name="Z_A79CDC70_8466_49CB_8C49_C52C08F5C2C3_.wvu.PrintArea" localSheetId="0" hidden="1">'2020-2022 год'!$A$7:$G$150</definedName>
    <definedName name="Z_A79CDC70_8466_49CB_8C49_C52C08F5C2C3_.wvu.PrintTitles" localSheetId="0" hidden="1">'2020-2022 год'!$14:$15</definedName>
    <definedName name="Z_A7B626E9_A7AF_40B4_84EF_DECB7C4998DD_.wvu.FilterData" localSheetId="0" hidden="1">'2020-2022 год'!$A$13:$F$213</definedName>
    <definedName name="Z_B2AEA316_3CC7_4A5F_84DC_5C75A986883C_.wvu.FilterData" localSheetId="0" hidden="1">'2020-2022 год'!$A$13:$F$162</definedName>
    <definedName name="Z_B3397BCA_1277_4868_806F_2E68EFD73FCF_.wvu.Cols" localSheetId="0" hidden="1">'2020-2022 год'!#REF!</definedName>
    <definedName name="Z_B3397BCA_1277_4868_806F_2E68EFD73FCF_.wvu.FilterData" localSheetId="0" hidden="1">'2020-2022 год'!$A$13:$F$150</definedName>
    <definedName name="Z_B3397BCA_1277_4868_806F_2E68EFD73FCF_.wvu.PrintArea" localSheetId="0" hidden="1">'2020-2022 год'!$A$10:$F$150</definedName>
    <definedName name="Z_B3397BCA_1277_4868_806F_2E68EFD73FCF_.wvu.PrintTitles" localSheetId="0" hidden="1">'2020-2022 год'!$14:$15</definedName>
    <definedName name="Z_B3463B94_A148_4CED_9456_BF3639DD779F_.wvu.FilterData" localSheetId="0" hidden="1">'2020-2022 год'!$A$13:$F$168</definedName>
    <definedName name="Z_B3ADB1FC_7237_4F79_A98A_9A3A728E8FB8_.wvu.FilterData" localSheetId="0" hidden="1">'2020-2022 год'!$A$13:$F$150</definedName>
    <definedName name="Z_C0DCEFD6_4378_4196_8A52_BBAE8937CBA3_.wvu.Cols" localSheetId="0" hidden="1">'2020-2022 год'!$G:$H</definedName>
    <definedName name="Z_C0DCEFD6_4378_4196_8A52_BBAE8937CBA3_.wvu.FilterData" localSheetId="0" hidden="1">'2020-2022 год'!$A$13:$F$217</definedName>
    <definedName name="Z_C0DCEFD6_4378_4196_8A52_BBAE8937CBA3_.wvu.PrintArea" localSheetId="0" hidden="1">'2020-2022 год'!$A$1:$K$217</definedName>
    <definedName name="Z_C0DCEFD6_4378_4196_8A52_BBAE8937CBA3_.wvu.PrintTitles" localSheetId="0" hidden="1">'2020-2022 год'!$12:$13</definedName>
    <definedName name="Z_CBBD36BD_B8D3_405D_A6D4_79D054A9E80B_.wvu.FilterData" localSheetId="0" hidden="1">'2020-2022 год'!$A$13:$F$162</definedName>
    <definedName name="Z_CFCD11A5_5DDB_474D_9D2B_79AC7ABEC29D_.wvu.FilterData" localSheetId="0" hidden="1">'2020-2022 год'!$A$13:$F$162</definedName>
    <definedName name="Z_D5451C69_6188_4AB8_99E1_04D2A5F2965F_.wvu.FilterData" localSheetId="0" hidden="1">'2020-2022 год'!$A$13:$F$217</definedName>
    <definedName name="Z_D5451C69_6188_4AB8_99E1_04D2A5F2965F_.wvu.PrintArea" localSheetId="0" hidden="1">'2020-2022 год'!$A$5:$K$217</definedName>
    <definedName name="Z_D6B369C7_5C5A_4656_8846_64036478A0EF_.wvu.FilterData" localSheetId="0" hidden="1">'2020-2022 год'!$A$13:$F$217</definedName>
    <definedName name="Z_DCD62DCA_C2E6_4944_BF05_06393683843D_.wvu.FilterData" localSheetId="0" hidden="1">'2020-2022 год'!$A$13:$F$164</definedName>
    <definedName name="Z_E021FB0C_A711_4509_BC26_BEE4D6D0121D_.wvu.Cols" localSheetId="0" hidden="1">'2020-2022 год'!$G:$H</definedName>
    <definedName name="Z_E021FB0C_A711_4509_BC26_BEE4D6D0121D_.wvu.FilterData" localSheetId="0" hidden="1">'2020-2022 год'!$A$13:$F$217</definedName>
    <definedName name="Z_E021FB0C_A711_4509_BC26_BEE4D6D0121D_.wvu.PrintArea" localSheetId="0" hidden="1">'2020-2022 год'!$A$1:$K$217</definedName>
    <definedName name="Z_E021FB0C_A711_4509_BC26_BEE4D6D0121D_.wvu.PrintTitles" localSheetId="0" hidden="1">'2020-2022 год'!$12:$13</definedName>
    <definedName name="Z_E73FB2C8_8889_4BC1_B42C_BB4285892FAC_.wvu.Cols" localSheetId="0" hidden="1">'2020-2022 год'!#REF!</definedName>
    <definedName name="Z_E73FB2C8_8889_4BC1_B42C_BB4285892FAC_.wvu.FilterData" localSheetId="0" hidden="1">'2020-2022 год'!$A$13:$F$150</definedName>
    <definedName name="Z_E73FB2C8_8889_4BC1_B42C_BB4285892FAC_.wvu.PrintArea" localSheetId="0" hidden="1">'2020-2022 год'!$A$10:$F$150</definedName>
    <definedName name="Z_E73FB2C8_8889_4BC1_B42C_BB4285892FAC_.wvu.PrintTitles" localSheetId="0" hidden="1">'2020-2022 год'!$14:$15</definedName>
    <definedName name="Z_E7A61A23_F5BB_4765_9BEB_425D1A63ECC6_.wvu.FilterData" localSheetId="0" hidden="1">'2020-2022 год'!$A$13:$F$162</definedName>
    <definedName name="Z_E942A1EB_DA9A_49D4_890A_1E490C17C671_.wvu.FilterData" localSheetId="0" hidden="1">'2020-2022 год'!$A$13:$F$162</definedName>
    <definedName name="Z_F0654BDF_4068_4EF6_85C0_9A711782EA10_.wvu.FilterData" localSheetId="0" hidden="1">'2020-2022 год'!$A$13:$F$168</definedName>
    <definedName name="Z_F30358E0_6540_4232_9B00_91022CE5977B_.wvu.FilterData" localSheetId="0" hidden="1">'2020-2022 год'!$A$13:$F$213</definedName>
    <definedName name="Z_F883476E_04A9_4D11_A9FF_4F72BAC798EA_.wvu.FilterData" localSheetId="0" hidden="1">'2020-2022 год'!$A$13:$F$162</definedName>
    <definedName name="_xlnm.Print_Titles" localSheetId="0">'2020-2022 год'!$12:$13</definedName>
    <definedName name="_xlnm.Print_Area" localSheetId="0">'2020-2022 год'!$A$1:$K$217</definedName>
  </definedNames>
  <calcPr calcId="144525"/>
  <customWorkbookViews>
    <customWorkbookView name="Ивановская ЕС - Личное представление" guid="{06FB0D30-9962-4D0A-A239-107FFD16C030}" mergeInterval="0" personalView="1" maximized="1" windowWidth="1276" windowHeight="759" activeSheetId="1"/>
    <customWorkbookView name="Администратор - Личное представление" guid="{C0DCEFD6-4378-4196-8A52-BBAE8937CBA3}" mergeInterval="0" personalView="1" maximized="1" windowWidth="1596" windowHeight="675" activeSheetId="1"/>
    <customWorkbookView name="1 - Личное представление" guid="{D5451C69-6188-4AB8-99E1-04D2A5F2965F}" mergeInterval="0" personalView="1" maximized="1" windowWidth="1916" windowHeight="783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Дячук - Личное представление" guid="{E021FB0C-A711-4509-BC26-BEE4D6D0121D}" mergeInterval="0" personalView="1" maximized="1" windowWidth="1362" windowHeight="543" activeSheetId="1" showComments="commIndAndComment"/>
  </customWorkbookViews>
</workbook>
</file>

<file path=xl/calcChain.xml><?xml version="1.0" encoding="utf-8"?>
<calcChain xmlns="http://schemas.openxmlformats.org/spreadsheetml/2006/main">
  <c r="J194" i="1" l="1"/>
  <c r="J192" i="1" s="1"/>
  <c r="K194" i="1"/>
  <c r="K192" i="1" s="1"/>
  <c r="K193" i="1" l="1"/>
  <c r="J193" i="1"/>
  <c r="I28" i="1"/>
  <c r="I27" i="1" s="1"/>
  <c r="I26" i="1" s="1"/>
  <c r="K27" i="1"/>
  <c r="K26" i="1" s="1"/>
  <c r="J27" i="1"/>
  <c r="J26" i="1" s="1"/>
  <c r="H27" i="1"/>
  <c r="H26" i="1" s="1"/>
  <c r="G27" i="1"/>
  <c r="G26" i="1" s="1"/>
  <c r="G34" i="1"/>
  <c r="G33" i="1" s="1"/>
  <c r="G32" i="1" s="1"/>
  <c r="H34" i="1"/>
  <c r="H33" i="1" s="1"/>
  <c r="H32" i="1" s="1"/>
  <c r="J34" i="1"/>
  <c r="J33" i="1" s="1"/>
  <c r="J32" i="1" s="1"/>
  <c r="K34" i="1"/>
  <c r="K33" i="1" s="1"/>
  <c r="K32" i="1" s="1"/>
  <c r="H149" i="1" l="1"/>
  <c r="I195" i="1" l="1"/>
  <c r="I194" i="1" s="1"/>
  <c r="H194" i="1"/>
  <c r="H192" i="1" s="1"/>
  <c r="I192" i="1" l="1"/>
  <c r="I193" i="1"/>
  <c r="H140" i="1"/>
  <c r="K119" i="1" l="1"/>
  <c r="J119" i="1"/>
  <c r="I35" i="1" l="1"/>
  <c r="I34" i="1" s="1"/>
  <c r="I33" i="1" s="1"/>
  <c r="I32" i="1" s="1"/>
  <c r="I148" i="1"/>
  <c r="H147" i="1"/>
  <c r="H114" i="1"/>
  <c r="H113" i="1" s="1"/>
  <c r="H112" i="1" s="1"/>
  <c r="J114" i="1"/>
  <c r="J113" i="1" s="1"/>
  <c r="J112" i="1" s="1"/>
  <c r="K114" i="1"/>
  <c r="K113" i="1" s="1"/>
  <c r="K112" i="1" s="1"/>
  <c r="G114" i="1"/>
  <c r="G113" i="1" s="1"/>
  <c r="G112" i="1" s="1"/>
  <c r="I115" i="1"/>
  <c r="I114" i="1" s="1"/>
  <c r="I113" i="1" s="1"/>
  <c r="I112" i="1" s="1"/>
  <c r="G217" i="1" l="1"/>
  <c r="G216" i="1" s="1"/>
  <c r="G215" i="1"/>
  <c r="G214" i="1" s="1"/>
  <c r="G213" i="1"/>
  <c r="G212" i="1" s="1"/>
  <c r="G207" i="1"/>
  <c r="G206" i="1" s="1"/>
  <c r="G203" i="1"/>
  <c r="G202" i="1" s="1"/>
  <c r="G201" i="1" s="1"/>
  <c r="G200" i="1" s="1"/>
  <c r="G198" i="1"/>
  <c r="G197" i="1" s="1"/>
  <c r="G196" i="1" s="1"/>
  <c r="G191" i="1"/>
  <c r="G190" i="1" s="1"/>
  <c r="G187" i="1"/>
  <c r="G186" i="1" s="1"/>
  <c r="G178" i="1"/>
  <c r="G177" i="1" s="1"/>
  <c r="G176" i="1" s="1"/>
  <c r="G174" i="1"/>
  <c r="G173" i="1" s="1"/>
  <c r="G172" i="1" s="1"/>
  <c r="G170" i="1"/>
  <c r="G169" i="1" s="1"/>
  <c r="G168" i="1" s="1"/>
  <c r="G165" i="1"/>
  <c r="G164" i="1" s="1"/>
  <c r="G163" i="1" s="1"/>
  <c r="G161" i="1"/>
  <c r="G160" i="1" s="1"/>
  <c r="G159" i="1" s="1"/>
  <c r="G155" i="1"/>
  <c r="G154" i="1" s="1"/>
  <c r="G153" i="1" s="1"/>
  <c r="G152" i="1" s="1"/>
  <c r="G151" i="1" s="1"/>
  <c r="G149" i="1"/>
  <c r="G143" i="1"/>
  <c r="G142" i="1" s="1"/>
  <c r="G141" i="1"/>
  <c r="G139" i="1"/>
  <c r="G138" i="1" s="1"/>
  <c r="G137" i="1" s="1"/>
  <c r="G136" i="1"/>
  <c r="G135" i="1"/>
  <c r="G134" i="1" s="1"/>
  <c r="G133" i="1" s="1"/>
  <c r="G131" i="1"/>
  <c r="G130" i="1" s="1"/>
  <c r="G129" i="1" s="1"/>
  <c r="G127" i="1"/>
  <c r="G126" i="1" s="1"/>
  <c r="G125" i="1" s="1"/>
  <c r="G124" i="1" s="1"/>
  <c r="G122" i="1"/>
  <c r="G121" i="1" s="1"/>
  <c r="G120" i="1" s="1"/>
  <c r="G118" i="1"/>
  <c r="G117" i="1" s="1"/>
  <c r="G116" i="1" s="1"/>
  <c r="G108" i="1"/>
  <c r="G107" i="1" s="1"/>
  <c r="G106" i="1" s="1"/>
  <c r="G105" i="1" s="1"/>
  <c r="G104" i="1" s="1"/>
  <c r="G102" i="1"/>
  <c r="G101" i="1" s="1"/>
  <c r="G100" i="1" s="1"/>
  <c r="G99" i="1" s="1"/>
  <c r="G98" i="1" s="1"/>
  <c r="G95" i="1"/>
  <c r="G94" i="1" s="1"/>
  <c r="G92" i="1"/>
  <c r="G91" i="1" s="1"/>
  <c r="G85" i="1"/>
  <c r="G84" i="1" s="1"/>
  <c r="G83" i="1" s="1"/>
  <c r="G82" i="1" s="1"/>
  <c r="G80" i="1"/>
  <c r="G79" i="1" s="1"/>
  <c r="G78" i="1" s="1"/>
  <c r="G76" i="1"/>
  <c r="G75" i="1" s="1"/>
  <c r="G74" i="1" s="1"/>
  <c r="G70" i="1"/>
  <c r="G69" i="1" s="1"/>
  <c r="G68" i="1" s="1"/>
  <c r="G67" i="1" s="1"/>
  <c r="G66" i="1" s="1"/>
  <c r="G64" i="1"/>
  <c r="G63" i="1" s="1"/>
  <c r="G62" i="1" s="1"/>
  <c r="G60" i="1"/>
  <c r="G59" i="1" s="1"/>
  <c r="G58" i="1" s="1"/>
  <c r="G57" i="1"/>
  <c r="G56" i="1" s="1"/>
  <c r="G55" i="1" s="1"/>
  <c r="G54" i="1" s="1"/>
  <c r="G49" i="1"/>
  <c r="G48" i="1" s="1"/>
  <c r="G47" i="1" s="1"/>
  <c r="G46" i="1" s="1"/>
  <c r="G45" i="1" s="1"/>
  <c r="G44" i="1" s="1"/>
  <c r="G41" i="1"/>
  <c r="G40" i="1" s="1"/>
  <c r="G39" i="1" s="1"/>
  <c r="G38" i="1" s="1"/>
  <c r="G37" i="1" s="1"/>
  <c r="G36" i="1" s="1"/>
  <c r="G30" i="1"/>
  <c r="G29" i="1" s="1"/>
  <c r="G25" i="1" s="1"/>
  <c r="G24" i="1" s="1"/>
  <c r="G21" i="1"/>
  <c r="G20" i="1" s="1"/>
  <c r="G19" i="1" s="1"/>
  <c r="G18" i="1" s="1"/>
  <c r="G17" i="1" s="1"/>
  <c r="G111" i="1" l="1"/>
  <c r="G110" i="1" s="1"/>
  <c r="G73" i="1"/>
  <c r="G72" i="1" s="1"/>
  <c r="G71" i="1" s="1"/>
  <c r="G167" i="1"/>
  <c r="G158" i="1"/>
  <c r="G147" i="1"/>
  <c r="G146" i="1" s="1"/>
  <c r="G145" i="1" s="1"/>
  <c r="G128" i="1" s="1"/>
  <c r="G185" i="1"/>
  <c r="G184" i="1" s="1"/>
  <c r="G189" i="1"/>
  <c r="G188" i="1" s="1"/>
  <c r="G205" i="1"/>
  <c r="G204" i="1" s="1"/>
  <c r="G23" i="1"/>
  <c r="G16" i="1" s="1"/>
  <c r="G90" i="1"/>
  <c r="G89" i="1" s="1"/>
  <c r="G88" i="1" s="1"/>
  <c r="G53" i="1"/>
  <c r="G52" i="1" s="1"/>
  <c r="G51" i="1" s="1"/>
  <c r="G211" i="1"/>
  <c r="G210" i="1"/>
  <c r="G209" i="1" s="1"/>
  <c r="G208" i="1" s="1"/>
  <c r="G157" i="1" l="1"/>
  <c r="G150" i="1" s="1"/>
  <c r="G97" i="1"/>
  <c r="G87" i="1" s="1"/>
  <c r="G43" i="1"/>
  <c r="G183" i="1"/>
  <c r="G182" i="1" s="1"/>
  <c r="G181" i="1" s="1"/>
  <c r="G180" i="1" s="1"/>
  <c r="G15" i="1" l="1"/>
  <c r="G14" i="1" s="1"/>
  <c r="I217" i="1" l="1"/>
  <c r="I213" i="1"/>
  <c r="I212" i="1" s="1"/>
  <c r="I210" i="1" s="1"/>
  <c r="I207" i="1"/>
  <c r="I205" i="1" s="1"/>
  <c r="I204" i="1" s="1"/>
  <c r="I203" i="1"/>
  <c r="I202" i="1" s="1"/>
  <c r="I201" i="1" s="1"/>
  <c r="I200" i="1" s="1"/>
  <c r="I199" i="1"/>
  <c r="I191" i="1"/>
  <c r="I189" i="1" s="1"/>
  <c r="I188" i="1" s="1"/>
  <c r="I187" i="1"/>
  <c r="I185" i="1" s="1"/>
  <c r="I184" i="1" s="1"/>
  <c r="I175" i="1"/>
  <c r="I174" i="1" s="1"/>
  <c r="I173" i="1" s="1"/>
  <c r="I172" i="1" s="1"/>
  <c r="I171" i="1"/>
  <c r="I170" i="1" s="1"/>
  <c r="I169" i="1" s="1"/>
  <c r="I168" i="1" s="1"/>
  <c r="I166" i="1"/>
  <c r="I165" i="1" s="1"/>
  <c r="I164" i="1" s="1"/>
  <c r="I163" i="1" s="1"/>
  <c r="I162" i="1"/>
  <c r="I161" i="1" s="1"/>
  <c r="I160" i="1" s="1"/>
  <c r="I159" i="1" s="1"/>
  <c r="I156" i="1"/>
  <c r="I155" i="1" s="1"/>
  <c r="I154" i="1" s="1"/>
  <c r="I153" i="1" s="1"/>
  <c r="I152" i="1" s="1"/>
  <c r="I151" i="1" s="1"/>
  <c r="I179" i="1"/>
  <c r="I178" i="1" s="1"/>
  <c r="I177" i="1" s="1"/>
  <c r="I176" i="1" s="1"/>
  <c r="H215" i="1"/>
  <c r="H214" i="1" s="1"/>
  <c r="I215" i="1"/>
  <c r="I214" i="1" s="1"/>
  <c r="H216" i="1"/>
  <c r="I216" i="1"/>
  <c r="H212" i="1"/>
  <c r="H210" i="1" s="1"/>
  <c r="H205" i="1"/>
  <c r="H204" i="1" s="1"/>
  <c r="H206" i="1"/>
  <c r="H202" i="1"/>
  <c r="H201" i="1" s="1"/>
  <c r="H200" i="1" s="1"/>
  <c r="H198" i="1"/>
  <c r="H197" i="1" s="1"/>
  <c r="H196" i="1" s="1"/>
  <c r="I198" i="1"/>
  <c r="I197" i="1" s="1"/>
  <c r="I196" i="1" s="1"/>
  <c r="H189" i="1"/>
  <c r="H188" i="1" s="1"/>
  <c r="H190" i="1"/>
  <c r="I190" i="1"/>
  <c r="H185" i="1"/>
  <c r="H184" i="1" s="1"/>
  <c r="H186" i="1"/>
  <c r="H178" i="1"/>
  <c r="H177" i="1" s="1"/>
  <c r="H176" i="1" s="1"/>
  <c r="H174" i="1"/>
  <c r="H173" i="1" s="1"/>
  <c r="H172" i="1" s="1"/>
  <c r="H170" i="1"/>
  <c r="H169" i="1" s="1"/>
  <c r="H168" i="1" s="1"/>
  <c r="H165" i="1"/>
  <c r="H164" i="1" s="1"/>
  <c r="H163" i="1" s="1"/>
  <c r="H161" i="1"/>
  <c r="H160" i="1" s="1"/>
  <c r="H159" i="1" s="1"/>
  <c r="H155" i="1"/>
  <c r="H154" i="1" s="1"/>
  <c r="H153" i="1" s="1"/>
  <c r="H152" i="1" s="1"/>
  <c r="H151" i="1" s="1"/>
  <c r="H146" i="1"/>
  <c r="H145" i="1" s="1"/>
  <c r="I144" i="1"/>
  <c r="I141" i="1" s="1"/>
  <c r="H141" i="1"/>
  <c r="H143" i="1"/>
  <c r="H142" i="1" s="1"/>
  <c r="I140" i="1"/>
  <c r="I139" i="1" s="1"/>
  <c r="I138" i="1" s="1"/>
  <c r="I137" i="1" s="1"/>
  <c r="H139" i="1"/>
  <c r="H138" i="1" s="1"/>
  <c r="H137" i="1" s="1"/>
  <c r="H135" i="1"/>
  <c r="H134" i="1" s="1"/>
  <c r="H133" i="1" s="1"/>
  <c r="I132" i="1"/>
  <c r="I131" i="1" s="1"/>
  <c r="I130" i="1" s="1"/>
  <c r="I129" i="1" s="1"/>
  <c r="H131" i="1"/>
  <c r="H130" i="1" s="1"/>
  <c r="H129" i="1" s="1"/>
  <c r="H126" i="1"/>
  <c r="H125" i="1" s="1"/>
  <c r="H124" i="1" s="1"/>
  <c r="I123" i="1"/>
  <c r="I122" i="1" s="1"/>
  <c r="I121" i="1" s="1"/>
  <c r="I120" i="1" s="1"/>
  <c r="H122" i="1"/>
  <c r="H121" i="1" s="1"/>
  <c r="H120" i="1" s="1"/>
  <c r="I119" i="1"/>
  <c r="I118" i="1" s="1"/>
  <c r="I117" i="1" s="1"/>
  <c r="I116" i="1" s="1"/>
  <c r="H118" i="1"/>
  <c r="H117" i="1" s="1"/>
  <c r="H116" i="1" s="1"/>
  <c r="I109" i="1"/>
  <c r="I108" i="1" s="1"/>
  <c r="I107" i="1" s="1"/>
  <c r="I106" i="1" s="1"/>
  <c r="I105" i="1" s="1"/>
  <c r="I104" i="1" s="1"/>
  <c r="H108" i="1"/>
  <c r="H107" i="1" s="1"/>
  <c r="H106" i="1" s="1"/>
  <c r="H105" i="1" s="1"/>
  <c r="H104" i="1" s="1"/>
  <c r="I103" i="1"/>
  <c r="I102" i="1" s="1"/>
  <c r="I101" i="1" s="1"/>
  <c r="I100" i="1" s="1"/>
  <c r="I99" i="1" s="1"/>
  <c r="I98" i="1" s="1"/>
  <c r="H102" i="1"/>
  <c r="H101" i="1" s="1"/>
  <c r="H100" i="1" s="1"/>
  <c r="H99" i="1" s="1"/>
  <c r="H98" i="1" s="1"/>
  <c r="I96" i="1"/>
  <c r="I95" i="1" s="1"/>
  <c r="I94" i="1" s="1"/>
  <c r="H95" i="1"/>
  <c r="H94" i="1" s="1"/>
  <c r="I93" i="1"/>
  <c r="I92" i="1" s="1"/>
  <c r="I91" i="1" s="1"/>
  <c r="H92" i="1"/>
  <c r="H91" i="1" s="1"/>
  <c r="I86" i="1"/>
  <c r="I85" i="1" s="1"/>
  <c r="I84" i="1" s="1"/>
  <c r="I83" i="1" s="1"/>
  <c r="I82" i="1" s="1"/>
  <c r="H85" i="1"/>
  <c r="H84" i="1" s="1"/>
  <c r="H83" i="1" s="1"/>
  <c r="H82" i="1" s="1"/>
  <c r="I81" i="1"/>
  <c r="I80" i="1" s="1"/>
  <c r="I79" i="1" s="1"/>
  <c r="I78" i="1" s="1"/>
  <c r="H80" i="1"/>
  <c r="H79" i="1" s="1"/>
  <c r="H78" i="1" s="1"/>
  <c r="I77" i="1"/>
  <c r="I76" i="1" s="1"/>
  <c r="I75" i="1" s="1"/>
  <c r="I74" i="1" s="1"/>
  <c r="H76" i="1"/>
  <c r="H75" i="1" s="1"/>
  <c r="H74" i="1" s="1"/>
  <c r="H69" i="1"/>
  <c r="H68" i="1" s="1"/>
  <c r="H67" i="1" s="1"/>
  <c r="H66" i="1" s="1"/>
  <c r="I65" i="1"/>
  <c r="I64" i="1" s="1"/>
  <c r="I63" i="1" s="1"/>
  <c r="I62" i="1" s="1"/>
  <c r="H64" i="1"/>
  <c r="H63" i="1" s="1"/>
  <c r="H62" i="1" s="1"/>
  <c r="I61" i="1"/>
  <c r="I60" i="1" s="1"/>
  <c r="I59" i="1" s="1"/>
  <c r="I58" i="1" s="1"/>
  <c r="H60" i="1"/>
  <c r="H59" i="1" s="1"/>
  <c r="H58" i="1" s="1"/>
  <c r="H56" i="1"/>
  <c r="H55" i="1" s="1"/>
  <c r="H54" i="1" s="1"/>
  <c r="I50" i="1"/>
  <c r="I49" i="1" s="1"/>
  <c r="I48" i="1" s="1"/>
  <c r="I47" i="1" s="1"/>
  <c r="I46" i="1" s="1"/>
  <c r="I45" i="1" s="1"/>
  <c r="I44" i="1" s="1"/>
  <c r="H49" i="1"/>
  <c r="H48" i="1" s="1"/>
  <c r="H47" i="1" s="1"/>
  <c r="H46" i="1" s="1"/>
  <c r="H45" i="1" s="1"/>
  <c r="H44" i="1" s="1"/>
  <c r="I42" i="1"/>
  <c r="I41" i="1" s="1"/>
  <c r="I40" i="1" s="1"/>
  <c r="I39" i="1" s="1"/>
  <c r="I38" i="1" s="1"/>
  <c r="I37" i="1" s="1"/>
  <c r="I36" i="1" s="1"/>
  <c r="H41" i="1"/>
  <c r="H40" i="1" s="1"/>
  <c r="H39" i="1" s="1"/>
  <c r="H38" i="1" s="1"/>
  <c r="H37" i="1" s="1"/>
  <c r="H36" i="1" s="1"/>
  <c r="I31" i="1"/>
  <c r="I30" i="1" s="1"/>
  <c r="I29" i="1" s="1"/>
  <c r="I25" i="1" s="1"/>
  <c r="I24" i="1" s="1"/>
  <c r="H30" i="1"/>
  <c r="H29" i="1" s="1"/>
  <c r="H25" i="1" s="1"/>
  <c r="I22" i="1"/>
  <c r="I21" i="1" s="1"/>
  <c r="I20" i="1" s="1"/>
  <c r="I19" i="1" s="1"/>
  <c r="I18" i="1" s="1"/>
  <c r="I17" i="1" s="1"/>
  <c r="H21" i="1"/>
  <c r="H20" i="1" s="1"/>
  <c r="H19" i="1" s="1"/>
  <c r="H18" i="1" s="1"/>
  <c r="H17" i="1" s="1"/>
  <c r="I183" i="1" l="1"/>
  <c r="I182" i="1" s="1"/>
  <c r="H183" i="1"/>
  <c r="H111" i="1"/>
  <c r="H110" i="1" s="1"/>
  <c r="H158" i="1"/>
  <c r="I186" i="1"/>
  <c r="I158" i="1"/>
  <c r="I143" i="1"/>
  <c r="I142" i="1" s="1"/>
  <c r="I206" i="1"/>
  <c r="H24" i="1"/>
  <c r="H23" i="1" s="1"/>
  <c r="H16" i="1" s="1"/>
  <c r="I23" i="1"/>
  <c r="I16" i="1" s="1"/>
  <c r="I209" i="1"/>
  <c r="I208" i="1" s="1"/>
  <c r="H209" i="1"/>
  <c r="H208" i="1" s="1"/>
  <c r="I211" i="1"/>
  <c r="H211" i="1"/>
  <c r="H182" i="1"/>
  <c r="I167" i="1"/>
  <c r="H167" i="1"/>
  <c r="H128" i="1"/>
  <c r="H90" i="1"/>
  <c r="H89" i="1" s="1"/>
  <c r="H88" i="1" s="1"/>
  <c r="I90" i="1"/>
  <c r="I89" i="1" s="1"/>
  <c r="I88" i="1" s="1"/>
  <c r="H73" i="1"/>
  <c r="H72" i="1" s="1"/>
  <c r="H71" i="1" s="1"/>
  <c r="I73" i="1"/>
  <c r="I72" i="1" s="1"/>
  <c r="I71" i="1" s="1"/>
  <c r="H53" i="1"/>
  <c r="H52" i="1" s="1"/>
  <c r="H51" i="1" s="1"/>
  <c r="K149" i="1"/>
  <c r="K147" i="1" s="1"/>
  <c r="J149" i="1"/>
  <c r="J147" i="1" s="1"/>
  <c r="H181" i="1" l="1"/>
  <c r="H180" i="1" s="1"/>
  <c r="I181" i="1"/>
  <c r="I157" i="1"/>
  <c r="I150" i="1" s="1"/>
  <c r="H157" i="1"/>
  <c r="H150" i="1" s="1"/>
  <c r="H43" i="1"/>
  <c r="H97" i="1"/>
  <c r="H87" i="1" s="1"/>
  <c r="I180" i="1"/>
  <c r="K57" i="1"/>
  <c r="J57" i="1"/>
  <c r="I57" i="1"/>
  <c r="I56" i="1" s="1"/>
  <c r="I55" i="1" s="1"/>
  <c r="I54" i="1" s="1"/>
  <c r="I53" i="1" s="1"/>
  <c r="I52" i="1" s="1"/>
  <c r="H15" i="1" l="1"/>
  <c r="H14" i="1" s="1"/>
  <c r="J56" i="1"/>
  <c r="J55" i="1" s="1"/>
  <c r="J54" i="1" s="1"/>
  <c r="K56" i="1"/>
  <c r="K55" i="1" s="1"/>
  <c r="K54" i="1" s="1"/>
  <c r="J81" i="1" l="1"/>
  <c r="J80" i="1" s="1"/>
  <c r="J79" i="1" s="1"/>
  <c r="J78" i="1" s="1"/>
  <c r="K80" i="1"/>
  <c r="K79" i="1" s="1"/>
  <c r="K78" i="1" s="1"/>
  <c r="I127" i="1" l="1"/>
  <c r="I126" i="1" s="1"/>
  <c r="I125" i="1" s="1"/>
  <c r="I124" i="1" s="1"/>
  <c r="I111" i="1" l="1"/>
  <c r="I110" i="1" s="1"/>
  <c r="I149" i="1"/>
  <c r="I147" i="1" s="1"/>
  <c r="J122" i="1"/>
  <c r="J121" i="1" s="1"/>
  <c r="J120" i="1" s="1"/>
  <c r="K122" i="1"/>
  <c r="K121" i="1" s="1"/>
  <c r="K120" i="1" s="1"/>
  <c r="I146" i="1" l="1"/>
  <c r="I145" i="1" s="1"/>
  <c r="K126" i="1"/>
  <c r="K125" i="1" s="1"/>
  <c r="K124" i="1" s="1"/>
  <c r="J126" i="1"/>
  <c r="J125" i="1" s="1"/>
  <c r="J124" i="1" s="1"/>
  <c r="K118" i="1"/>
  <c r="K117" i="1" s="1"/>
  <c r="K116" i="1" s="1"/>
  <c r="J118" i="1"/>
  <c r="J117" i="1" s="1"/>
  <c r="J116" i="1" s="1"/>
  <c r="K111" i="1" l="1"/>
  <c r="K110" i="1" s="1"/>
  <c r="J111" i="1"/>
  <c r="J110" i="1" s="1"/>
  <c r="I136" i="1"/>
  <c r="I135" i="1" s="1"/>
  <c r="I134" i="1" s="1"/>
  <c r="I133" i="1" s="1"/>
  <c r="I128" i="1" s="1"/>
  <c r="I97" i="1" s="1"/>
  <c r="I87" i="1" s="1"/>
  <c r="I70" i="1"/>
  <c r="I69" i="1" s="1"/>
  <c r="I68" i="1" s="1"/>
  <c r="I67" i="1" s="1"/>
  <c r="I66" i="1" s="1"/>
  <c r="I51" i="1" s="1"/>
  <c r="I43" i="1" s="1"/>
  <c r="I15" i="1" l="1"/>
  <c r="I14" i="1" s="1"/>
  <c r="J139" i="1"/>
  <c r="K139" i="1"/>
  <c r="K136" i="1"/>
  <c r="J136" i="1"/>
  <c r="K187" i="1"/>
  <c r="K30" i="1" l="1"/>
  <c r="K29" i="1" s="1"/>
  <c r="J30" i="1"/>
  <c r="J29" i="1" s="1"/>
  <c r="J213" i="1"/>
  <c r="J203" i="1"/>
  <c r="J187" i="1"/>
  <c r="K213" i="1"/>
  <c r="K203" i="1"/>
  <c r="K198" i="1"/>
  <c r="K197" i="1" s="1"/>
  <c r="K196" i="1" s="1"/>
  <c r="J198" i="1"/>
  <c r="J197" i="1" s="1"/>
  <c r="J196" i="1" s="1"/>
  <c r="K217" i="1"/>
  <c r="K216" i="1" s="1"/>
  <c r="J217" i="1"/>
  <c r="J216" i="1" s="1"/>
  <c r="K207" i="1"/>
  <c r="K206" i="1" s="1"/>
  <c r="J207" i="1"/>
  <c r="J206" i="1" s="1"/>
  <c r="K191" i="1"/>
  <c r="K190" i="1" s="1"/>
  <c r="J191" i="1"/>
  <c r="J190" i="1" s="1"/>
  <c r="J25" i="1" l="1"/>
  <c r="J24" i="1" s="1"/>
  <c r="K25" i="1"/>
  <c r="K24" i="1" s="1"/>
  <c r="K215" i="1"/>
  <c r="K214" i="1" s="1"/>
  <c r="J215" i="1"/>
  <c r="J214" i="1" s="1"/>
  <c r="K205" i="1"/>
  <c r="K204" i="1" s="1"/>
  <c r="J189" i="1"/>
  <c r="J188" i="1" s="1"/>
  <c r="K189" i="1"/>
  <c r="K188" i="1" s="1"/>
  <c r="J205" i="1"/>
  <c r="J204" i="1" s="1"/>
  <c r="J131" i="1" l="1"/>
  <c r="J130" i="1" s="1"/>
  <c r="J129" i="1" s="1"/>
  <c r="K131" i="1"/>
  <c r="K130" i="1" s="1"/>
  <c r="K129" i="1" s="1"/>
  <c r="J85" i="1" l="1"/>
  <c r="J84" i="1" s="1"/>
  <c r="J83" i="1" s="1"/>
  <c r="J82" i="1" s="1"/>
  <c r="K85" i="1"/>
  <c r="K84" i="1" s="1"/>
  <c r="K83" i="1" s="1"/>
  <c r="K82" i="1" s="1"/>
  <c r="J76" i="1" l="1"/>
  <c r="J75" i="1" s="1"/>
  <c r="J74" i="1" s="1"/>
  <c r="J73" i="1" s="1"/>
  <c r="K76" i="1"/>
  <c r="K75" i="1" s="1"/>
  <c r="K74" i="1" s="1"/>
  <c r="K73" i="1" s="1"/>
  <c r="K212" i="1" l="1"/>
  <c r="K210" i="1" s="1"/>
  <c r="K209" i="1" s="1"/>
  <c r="K208" i="1" s="1"/>
  <c r="J212" i="1"/>
  <c r="J210" i="1" s="1"/>
  <c r="J209" i="1" s="1"/>
  <c r="J208" i="1" s="1"/>
  <c r="K202" i="1"/>
  <c r="K201" i="1" s="1"/>
  <c r="K200" i="1" s="1"/>
  <c r="J202" i="1"/>
  <c r="J201" i="1" s="1"/>
  <c r="J200" i="1" s="1"/>
  <c r="K186" i="1"/>
  <c r="J186" i="1"/>
  <c r="K185" i="1"/>
  <c r="K184" i="1" s="1"/>
  <c r="J185" i="1"/>
  <c r="J184" i="1" s="1"/>
  <c r="J183" i="1" l="1"/>
  <c r="K183" i="1"/>
  <c r="J211" i="1"/>
  <c r="K211" i="1"/>
  <c r="K178" i="1" l="1"/>
  <c r="K177" i="1" s="1"/>
  <c r="K176" i="1" s="1"/>
  <c r="J178" i="1"/>
  <c r="J177" i="1" s="1"/>
  <c r="J176" i="1" s="1"/>
  <c r="K174" i="1"/>
  <c r="K173" i="1" s="1"/>
  <c r="K172" i="1" s="1"/>
  <c r="J174" i="1"/>
  <c r="J173" i="1" s="1"/>
  <c r="J172" i="1" s="1"/>
  <c r="K170" i="1"/>
  <c r="K169" i="1" s="1"/>
  <c r="K168" i="1" s="1"/>
  <c r="J170" i="1"/>
  <c r="J169" i="1" s="1"/>
  <c r="J168" i="1" s="1"/>
  <c r="K165" i="1"/>
  <c r="K164" i="1" s="1"/>
  <c r="K163" i="1" s="1"/>
  <c r="J165" i="1"/>
  <c r="J164" i="1" s="1"/>
  <c r="J163" i="1" s="1"/>
  <c r="K161" i="1"/>
  <c r="K160" i="1" s="1"/>
  <c r="K159" i="1" s="1"/>
  <c r="J161" i="1"/>
  <c r="J160" i="1" s="1"/>
  <c r="J159" i="1" s="1"/>
  <c r="K155" i="1"/>
  <c r="K154" i="1" s="1"/>
  <c r="K153" i="1" s="1"/>
  <c r="K152" i="1" s="1"/>
  <c r="K151" i="1" s="1"/>
  <c r="J155" i="1"/>
  <c r="J154" i="1" s="1"/>
  <c r="J153" i="1" s="1"/>
  <c r="J152" i="1" s="1"/>
  <c r="J151" i="1" s="1"/>
  <c r="K146" i="1"/>
  <c r="J146" i="1"/>
  <c r="K145" i="1"/>
  <c r="J145" i="1"/>
  <c r="K143" i="1"/>
  <c r="K142" i="1" s="1"/>
  <c r="J143" i="1"/>
  <c r="J142" i="1" s="1"/>
  <c r="K141" i="1"/>
  <c r="J141" i="1"/>
  <c r="K138" i="1"/>
  <c r="K137" i="1" s="1"/>
  <c r="J138" i="1"/>
  <c r="J137" i="1" s="1"/>
  <c r="K135" i="1"/>
  <c r="K134" i="1" s="1"/>
  <c r="K133" i="1" s="1"/>
  <c r="J135" i="1"/>
  <c r="J134" i="1" s="1"/>
  <c r="J133" i="1" s="1"/>
  <c r="K108" i="1"/>
  <c r="K107" i="1" s="1"/>
  <c r="K106" i="1" s="1"/>
  <c r="K105" i="1" s="1"/>
  <c r="K104" i="1" s="1"/>
  <c r="J108" i="1"/>
  <c r="J107" i="1" s="1"/>
  <c r="J106" i="1" s="1"/>
  <c r="J105" i="1" s="1"/>
  <c r="J104" i="1" s="1"/>
  <c r="K102" i="1"/>
  <c r="K101" i="1" s="1"/>
  <c r="K100" i="1" s="1"/>
  <c r="K99" i="1" s="1"/>
  <c r="J102" i="1"/>
  <c r="J101" i="1" s="1"/>
  <c r="J100" i="1" s="1"/>
  <c r="J99" i="1" s="1"/>
  <c r="K95" i="1"/>
  <c r="K94" i="1" s="1"/>
  <c r="J95" i="1"/>
  <c r="J94" i="1" s="1"/>
  <c r="K92" i="1"/>
  <c r="K91" i="1" s="1"/>
  <c r="J92" i="1"/>
  <c r="J91" i="1" s="1"/>
  <c r="K69" i="1"/>
  <c r="K68" i="1" s="1"/>
  <c r="K67" i="1" s="1"/>
  <c r="K66" i="1" s="1"/>
  <c r="J69" i="1"/>
  <c r="J68" i="1" s="1"/>
  <c r="J67" i="1" s="1"/>
  <c r="J66" i="1" s="1"/>
  <c r="K64" i="1"/>
  <c r="K63" i="1" s="1"/>
  <c r="K62" i="1" s="1"/>
  <c r="J64" i="1"/>
  <c r="J63" i="1" s="1"/>
  <c r="J62" i="1" s="1"/>
  <c r="K60" i="1"/>
  <c r="K59" i="1" s="1"/>
  <c r="K58" i="1" s="1"/>
  <c r="J60" i="1"/>
  <c r="J59" i="1" s="1"/>
  <c r="J58" i="1" s="1"/>
  <c r="K49" i="1"/>
  <c r="K48" i="1" s="1"/>
  <c r="K47" i="1" s="1"/>
  <c r="K46" i="1" s="1"/>
  <c r="K45" i="1" s="1"/>
  <c r="K44" i="1" s="1"/>
  <c r="J49" i="1"/>
  <c r="J48" i="1" s="1"/>
  <c r="J47" i="1" s="1"/>
  <c r="J46" i="1" s="1"/>
  <c r="J45" i="1" s="1"/>
  <c r="J44" i="1" s="1"/>
  <c r="K41" i="1"/>
  <c r="K40" i="1" s="1"/>
  <c r="K39" i="1" s="1"/>
  <c r="K38" i="1" s="1"/>
  <c r="K37" i="1" s="1"/>
  <c r="K36" i="1" s="1"/>
  <c r="J41" i="1"/>
  <c r="J40" i="1" s="1"/>
  <c r="J39" i="1" s="1"/>
  <c r="J38" i="1" s="1"/>
  <c r="J37" i="1" s="1"/>
  <c r="J36" i="1" s="1"/>
  <c r="K182" i="1"/>
  <c r="J182" i="1"/>
  <c r="K21" i="1"/>
  <c r="K20" i="1" s="1"/>
  <c r="K19" i="1" s="1"/>
  <c r="K18" i="1" s="1"/>
  <c r="K17" i="1" s="1"/>
  <c r="J21" i="1"/>
  <c r="J20" i="1" s="1"/>
  <c r="J19" i="1" s="1"/>
  <c r="J18" i="1" s="1"/>
  <c r="J17" i="1" s="1"/>
  <c r="J53" i="1" l="1"/>
  <c r="J52" i="1" s="1"/>
  <c r="J51" i="1" s="1"/>
  <c r="K53" i="1"/>
  <c r="K52" i="1" s="1"/>
  <c r="K51" i="1" s="1"/>
  <c r="K128" i="1"/>
  <c r="J128" i="1"/>
  <c r="K181" i="1"/>
  <c r="K180" i="1" s="1"/>
  <c r="J181" i="1"/>
  <c r="J180" i="1" s="1"/>
  <c r="K72" i="1"/>
  <c r="K71" i="1" s="1"/>
  <c r="J90" i="1"/>
  <c r="J89" i="1" s="1"/>
  <c r="J88" i="1" s="1"/>
  <c r="K167" i="1"/>
  <c r="J167" i="1"/>
  <c r="K158" i="1"/>
  <c r="J158" i="1"/>
  <c r="K90" i="1"/>
  <c r="K89" i="1" s="1"/>
  <c r="K88" i="1" s="1"/>
  <c r="J72" i="1"/>
  <c r="J71" i="1" s="1"/>
  <c r="K98" i="1"/>
  <c r="J98" i="1"/>
  <c r="K97" i="1" l="1"/>
  <c r="K87" i="1" s="1"/>
  <c r="J97" i="1"/>
  <c r="J87" i="1" s="1"/>
  <c r="J23" i="1"/>
  <c r="J16" i="1" s="1"/>
  <c r="K23" i="1"/>
  <c r="K16" i="1" s="1"/>
  <c r="K43" i="1"/>
  <c r="K157" i="1"/>
  <c r="K150" i="1" s="1"/>
  <c r="J157" i="1"/>
  <c r="J150" i="1" s="1"/>
  <c r="J43" i="1"/>
  <c r="K15" i="1" l="1"/>
  <c r="K14" i="1" s="1"/>
  <c r="J15" i="1"/>
  <c r="J14" i="1" s="1"/>
</calcChain>
</file>

<file path=xl/sharedStrings.xml><?xml version="1.0" encoding="utf-8"?>
<sst xmlns="http://schemas.openxmlformats.org/spreadsheetml/2006/main" count="987" uniqueCount="191">
  <si>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</si>
  <si>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</si>
  <si>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</si>
  <si>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</si>
  <si>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</si>
  <si>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</si>
  <si>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</si>
  <si>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</si>
  <si>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</si>
  <si>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</si>
  <si>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</si>
  <si>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</si>
  <si>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</si>
  <si>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</si>
  <si>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</si>
  <si>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</si>
  <si>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</si>
  <si>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</si>
  <si>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</si>
  <si>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</si>
  <si>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</si>
  <si>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</si>
  <si>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</si>
  <si>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</si>
  <si>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</si>
  <si>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</si>
  <si>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</si>
  <si>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</si>
  <si>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</si>
  <si>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</si>
  <si>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</si>
  <si>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</si>
  <si>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</si>
  <si>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</si>
  <si>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</si>
  <si>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</si>
  <si>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</si>
  <si>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</si>
  <si>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</si>
  <si>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</si>
  <si>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</si>
  <si>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</si>
  <si>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</si>
  <si>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</si>
  <si>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</si>
  <si>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</si>
  <si>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</si>
  <si>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</si>
  <si>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</si>
  <si>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</si>
  <si>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</si>
  <si>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</si>
  <si>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</si>
  <si>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</si>
  <si>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</si>
  <si>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</si>
  <si>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</si>
  <si>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</si>
  <si>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</si>
  <si>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</si>
  <si>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</si>
  <si>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</si>
  <si>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</si>
  <si>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</si>
  <si>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</si>
  <si>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</si>
  <si>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</si>
  <si>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</si>
  <si>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</si>
  <si>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</si>
  <si>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</si>
  <si>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</si>
  <si>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</si>
  <si>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</si>
  <si>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</si>
  <si>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</si>
  <si>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</si>
  <si>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</si>
  <si>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</si>
  <si>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</si>
  <si>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</si>
  <si>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</si>
  <si>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</si>
  <si>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</si>
  <si>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</si>
  <si>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</si>
  <si>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</si>
  <si>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</si>
  <si>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</si>
  <si>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</si>
  <si>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</si>
  <si>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</si>
  <si>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</si>
  <si>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</si>
  <si>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</si>
  <si>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</si>
  <si>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</si>
  <si>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</si>
  <si>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</si>
  <si>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</si>
  <si>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</si>
  <si>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</si>
  <si>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99 0 00 63140</t>
  </si>
  <si>
    <t>99 0 00 63150</t>
  </si>
  <si>
    <t>05 0 00 00000</t>
  </si>
  <si>
    <t>05 0 11 00000</t>
  </si>
  <si>
    <t>05 0 21 00000</t>
  </si>
  <si>
    <t>08 0 00 00000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</si>
  <si>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</si>
  <si>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</si>
  <si>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</si>
  <si>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</si>
  <si>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</si>
  <si>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</si>
  <si>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</si>
  <si>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</si>
  <si>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</si>
  <si>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</si>
  <si>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</si>
  <si>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</si>
  <si>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</si>
  <si>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</si>
  <si>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</si>
  <si>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</si>
  <si>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</si>
  <si>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</si>
  <si>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</si>
  <si>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03 6 00 00000</t>
  </si>
  <si>
    <t>Подпрограмма "Улучшение состояния территорий МО МР "Печора"</t>
  </si>
  <si>
    <t>2020 год</t>
  </si>
  <si>
    <t>Организация проведения мероприятий по отлову и содержанию безнадзорных животных</t>
  </si>
  <si>
    <t>Подпрограмма  «Благоустройство дворовых и общественных территорий городского поселения «Печора»</t>
  </si>
  <si>
    <t>2021 год</t>
  </si>
  <si>
    <t>Поддержка муниципальных программ формирования современной городской среды</t>
  </si>
  <si>
    <t>Кадастровый учет земель, земельных участков для индивидуального жилищного строительства</t>
  </si>
  <si>
    <t>Приложение 3</t>
  </si>
  <si>
    <t>Ведомственная структура расходов бюджета  муниципального образования городского поселения "Печора" на 2020 год и плановый период 2021 и 2022 годов</t>
  </si>
  <si>
    <t>2022 год</t>
  </si>
  <si>
    <t>99 0 00 25550</t>
  </si>
  <si>
    <t>Разработка проекта планировки и проекта межевания территории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</si>
  <si>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</si>
  <si>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</si>
  <si>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</si>
  <si>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</si>
  <si>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05 0 11 02690</t>
  </si>
  <si>
    <t>05 0 21 02690</t>
  </si>
  <si>
    <t>Субсидии бюджетным учреждениям на иные цели</t>
  </si>
  <si>
    <t>612</t>
  </si>
  <si>
    <t>05 0 13 S2460</t>
  </si>
  <si>
    <t>Реализация народных проектов в сфере культуры, прошедших отбор в рамках проекта "Народный бюджет"</t>
  </si>
  <si>
    <t xml:space="preserve">Руководство и управление в сфере установленных функций органов местного самоуправления </t>
  </si>
  <si>
    <t>99 0 00 02040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</si>
  <si>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</si>
  <si>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</si>
  <si>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"Повышение качества улично - дорожной сети на территории городского поселения "Печора"</t>
  </si>
  <si>
    <t>Муниципальная программа "Жилье, жилищно-коммунальное хозяйство и территориальное развитие"</t>
  </si>
  <si>
    <t>Муниципальная программа "Безопасность жизнедеятельности населения"</t>
  </si>
  <si>
    <t>Муниципальная программа "Развитие культуры и туризма на территории"</t>
  </si>
  <si>
    <t>03 3 12 S2220</t>
  </si>
  <si>
    <t>03 3 13 00000</t>
  </si>
  <si>
    <t>03 3 3 00000</t>
  </si>
  <si>
    <t>03 2 21 00000</t>
  </si>
  <si>
    <t>13 0 00 00000</t>
  </si>
  <si>
    <t>13 0 R1 S2110</t>
  </si>
  <si>
    <t>12 0 00 00000</t>
  </si>
  <si>
    <t>12 1 00 00000</t>
  </si>
  <si>
    <t>12 1 F2 55550</t>
  </si>
  <si>
    <t>11 0 00 00000</t>
  </si>
  <si>
    <t>11 0 01 00000</t>
  </si>
  <si>
    <t>11 0 02 00000</t>
  </si>
  <si>
    <t>Реализация народных проектов в сфере благоустройства, прошедших отбор в рамках проекта "Народный бюджет"</t>
  </si>
  <si>
    <t>12 1 22 S2480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</si>
  <si>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</si>
  <si>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S2410</t>
  </si>
  <si>
    <t>03 3 12 00000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</si>
  <si>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</si>
  <si>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12 1 F2 S2250</t>
  </si>
  <si>
    <t>Реализация мероприятий по благоустройству территорий</t>
  </si>
  <si>
    <t>от 24 декабря 2019 года №4-23/112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</si>
  <si>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</si>
  <si>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Приложение 1</t>
  </si>
  <si>
    <t>Изменения</t>
  </si>
  <si>
    <t>12 1 14 00000</t>
  </si>
  <si>
    <t>99 0 00 02110</t>
  </si>
  <si>
    <t>Реализация государственных функций, связанных с общегосударственным управлением</t>
  </si>
  <si>
    <t>Закупка товаров, работ и услуг для государственных (муниципальных) нужд</t>
  </si>
  <si>
    <t>05 0 12 00000</t>
  </si>
  <si>
    <t>Укрепление материально-технической базы муниципальных учреждений</t>
  </si>
  <si>
    <t>от 04 марта 2020 года №4-24/114</t>
  </si>
  <si>
    <t xml:space="preserve">  к решению Совета                                                                             городского поселения "Печора" </t>
  </si>
  <si>
    <t xml:space="preserve">  к решению Совета                                                    городского поселения "Печора"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</si>
</sst>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"/>
    <numFmt numFmtId="166" formatCode="000\ 00\ 00"/>
    <numFmt numFmtId="167" formatCode="#,##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2" fillId="0" borderId="0"/>
  </cellStyleXfs>
  <cellXfs count="11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horizontal="justify" vertical="center" wrapText="1"/>
    </xf>
    <xf numFmtId="167" fontId="10" fillId="0" borderId="1" xfId="0" applyNumberFormat="1" applyFont="1" applyBorder="1" applyAlignment="1">
      <alignment horizontal="right" vertical="center"/>
    </xf>
    <xf numFmtId="167" fontId="10" fillId="6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8" fillId="6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49" fontId="11" fillId="3" borderId="3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right" vertical="center"/>
    </xf>
    <xf numFmtId="167" fontId="7" fillId="0" borderId="1" xfId="0" applyNumberFormat="1" applyFont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8" fillId="9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10" xfId="1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NULL"/><Relationship Id="rId13" Type="http://schemas.openxmlformats.org/officeDocument/2006/relationships/revisionLog" Target="NULL"/><Relationship Id="rId18" Type="http://schemas.openxmlformats.org/officeDocument/2006/relationships/revisionLog" Target="NULL"/><Relationship Id="rId26" Type="http://schemas.openxmlformats.org/officeDocument/2006/relationships/revisionLog" Target="revisionLog4.xml"/><Relationship Id="rId3" Type="http://schemas.openxmlformats.org/officeDocument/2006/relationships/revisionLog" Target="NULL"/><Relationship Id="rId21" Type="http://schemas.openxmlformats.org/officeDocument/2006/relationships/revisionLog" Target="NULL"/><Relationship Id="rId7" Type="http://schemas.openxmlformats.org/officeDocument/2006/relationships/revisionLog" Target="NULL"/><Relationship Id="rId12" Type="http://schemas.openxmlformats.org/officeDocument/2006/relationships/revisionLog" Target="NULL"/><Relationship Id="rId17" Type="http://schemas.openxmlformats.org/officeDocument/2006/relationships/revisionLog" Target="NULL"/><Relationship Id="rId25" Type="http://schemas.openxmlformats.org/officeDocument/2006/relationships/revisionLog" Target="revisionLog3.xml"/><Relationship Id="rId2" Type="http://schemas.openxmlformats.org/officeDocument/2006/relationships/revisionLog" Target="NULL"/><Relationship Id="rId16" Type="http://schemas.openxmlformats.org/officeDocument/2006/relationships/revisionLog" Target="NULL"/><Relationship Id="rId20" Type="http://schemas.openxmlformats.org/officeDocument/2006/relationships/revisionLog" Target="NULL"/><Relationship Id="rId29" Type="http://schemas.openxmlformats.org/officeDocument/2006/relationships/revisionLog" Target="revisionLog7.xml"/><Relationship Id="rId1" Type="http://schemas.openxmlformats.org/officeDocument/2006/relationships/revisionLog" Target="NULL"/><Relationship Id="rId6" Type="http://schemas.openxmlformats.org/officeDocument/2006/relationships/revisionLog" Target="NULL"/><Relationship Id="rId11" Type="http://schemas.openxmlformats.org/officeDocument/2006/relationships/revisionLog" Target="NULL"/><Relationship Id="rId24" Type="http://schemas.openxmlformats.org/officeDocument/2006/relationships/revisionLog" Target="revisionLog2.xml"/><Relationship Id="rId5" Type="http://schemas.openxmlformats.org/officeDocument/2006/relationships/revisionLog" Target="NULL"/><Relationship Id="rId15" Type="http://schemas.openxmlformats.org/officeDocument/2006/relationships/revisionLog" Target="NULL"/><Relationship Id="rId23" Type="http://schemas.openxmlformats.org/officeDocument/2006/relationships/revisionLog" Target="revisionLog1.xml"/><Relationship Id="rId28" Type="http://schemas.openxmlformats.org/officeDocument/2006/relationships/revisionLog" Target="revisionLog6.xml"/><Relationship Id="rId10" Type="http://schemas.openxmlformats.org/officeDocument/2006/relationships/revisionLog" Target="NULL"/><Relationship Id="rId19" Type="http://schemas.openxmlformats.org/officeDocument/2006/relationships/revisionLog" Target="NULL"/><Relationship Id="rId4" Type="http://schemas.openxmlformats.org/officeDocument/2006/relationships/revisionLog" Target="NULL"/><Relationship Id="rId9" Type="http://schemas.openxmlformats.org/officeDocument/2006/relationships/revisionLog" Target="NULL"/><Relationship Id="rId14" Type="http://schemas.openxmlformats.org/officeDocument/2006/relationships/revisionLog" Target="NULL"/><Relationship Id="rId22" Type="http://schemas.openxmlformats.org/officeDocument/2006/relationships/revisionLog" Target="revisionLog22.xml"/><Relationship Id="rId27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C04E545-89CE-46DB-8A97-2A689DEF7AA8}" diskRevisions="1" revisionId="499" version="9">
  <header guid="{BF3000BA-D19F-4070-9F1D-7C881F06AE35}" dateTime="2020-02-19T09:06:02" maxSheetId="2" userName="Администратор" r:id="rId1">
    <sheetIdMap count="1">
      <sheetId val="1"/>
    </sheetIdMap>
  </header>
  <header guid="{19A19000-556A-46F8-8ECC-26A67B3DC8E4}" dateTime="2020-02-19T09:07:29" maxSheetId="2" userName="Администратор" r:id="rId2" minRId="1" maxRId="4">
    <sheetIdMap count="1">
      <sheetId val="1"/>
    </sheetIdMap>
  </header>
  <header guid="{0FBCD458-EF0F-4CCA-8618-76813A76F342}" dateTime="2020-02-19T09:07:34" maxSheetId="2" userName="Администратор" r:id="rId3" minRId="8" maxRId="9">
    <sheetIdMap count="1">
      <sheetId val="1"/>
    </sheetIdMap>
  </header>
  <header guid="{9DD05E95-004B-471D-A33E-3197F24A69C4}" dateTime="2020-02-19T09:09:18" maxSheetId="2" userName="Администратор" r:id="rId4" minRId="10" maxRId="29">
    <sheetIdMap count="1">
      <sheetId val="1"/>
    </sheetIdMap>
  </header>
  <header guid="{2BBB79D4-C8EB-4289-A50F-CF173EC0E25C}" dateTime="2020-02-19T09:13:14" maxSheetId="2" userName="Администратор" r:id="rId5" minRId="30" maxRId="192">
    <sheetIdMap count="1">
      <sheetId val="1"/>
    </sheetIdMap>
  </header>
  <header guid="{32013E16-8B52-4B78-B034-C1E12E03D1DC}" dateTime="2020-02-19T15:09:44" maxSheetId="2" userName="Администратор" r:id="rId6" minRId="193" maxRId="314">
    <sheetIdMap count="1">
      <sheetId val="1"/>
    </sheetIdMap>
  </header>
  <header guid="{620BD979-82F9-4A57-AE15-DC0D71F8D63B}" dateTime="2020-02-20T15:33:51" maxSheetId="2" userName="Администратор" r:id="rId7" minRId="315" maxRId="321">
    <sheetIdMap count="1">
      <sheetId val="1"/>
    </sheetIdMap>
  </header>
  <header guid="{863D9B34-2637-42B4-9C2B-B6098E4E7742}" dateTime="2020-02-20T15:35:45" maxSheetId="2" userName="Администратор" r:id="rId8" minRId="322" maxRId="329">
    <sheetIdMap count="1">
      <sheetId val="1"/>
    </sheetIdMap>
  </header>
  <header guid="{D8C2E992-924F-4682-B091-84C13896FC2A}" dateTime="2020-02-20T15:45:48" maxSheetId="2" userName="Администратор" r:id="rId9" minRId="330" maxRId="335">
    <sheetIdMap count="1">
      <sheetId val="1"/>
    </sheetIdMap>
  </header>
  <header guid="{25C207EA-FEF9-400B-A3B5-236DA97F0D61}" dateTime="2020-02-20T16:46:05" maxSheetId="2" userName="Администратор" r:id="rId10" minRId="336" maxRId="339">
    <sheetIdMap count="1">
      <sheetId val="1"/>
    </sheetIdMap>
  </header>
  <header guid="{F0B7ABCC-98C9-4453-BB41-58FA3457C6DE}" dateTime="2020-02-21T09:03:40" maxSheetId="2" userName="Администратор" r:id="rId11" minRId="340" maxRId="341">
    <sheetIdMap count="1">
      <sheetId val="1"/>
    </sheetIdMap>
  </header>
  <header guid="{BD2DB975-4A90-4172-84FC-D58227C8387D}" dateTime="2020-02-21T09:44:31" maxSheetId="2" userName="Администратор" r:id="rId12">
    <sheetIdMap count="1">
      <sheetId val="1"/>
    </sheetIdMap>
  </header>
  <header guid="{6AA2728B-EE58-4F0A-B190-86119EE26ABC}" dateTime="2020-02-21T09:46:23" maxSheetId="2" userName="Администратор" r:id="rId13">
    <sheetIdMap count="1">
      <sheetId val="1"/>
    </sheetIdMap>
  </header>
  <header guid="{DB708748-3903-489E-9B9C-551B54D06B7B}" dateTime="2020-02-21T11:31:01" maxSheetId="2" userName="Администратор" r:id="rId14">
    <sheetIdMap count="1">
      <sheetId val="1"/>
    </sheetIdMap>
  </header>
  <header guid="{8BD42A10-D9AE-46EA-BC9E-9A35304DC598}" dateTime="2020-02-21T11:34:20" maxSheetId="2" userName="Администратор" r:id="rId15">
    <sheetIdMap count="1">
      <sheetId val="1"/>
    </sheetIdMap>
  </header>
  <header guid="{944F1D0E-2D74-48DB-9F9A-8CAB45F3308D}" dateTime="2020-02-21T12:29:08" maxSheetId="2" userName="Администратор" r:id="rId16" minRId="356" maxRId="357">
    <sheetIdMap count="1">
      <sheetId val="1"/>
    </sheetIdMap>
  </header>
  <header guid="{92988AC3-42C9-4CFA-A60E-5EC731B001B5}" dateTime="2020-02-21T14:05:36" maxSheetId="2" userName="Администратор" r:id="rId17">
    <sheetIdMap count="1">
      <sheetId val="1"/>
    </sheetIdMap>
  </header>
  <header guid="{EC71695A-837B-491B-98B3-29F2F94A761E}" dateTime="2020-02-21T14:11:11" maxSheetId="2" userName="Администратор" r:id="rId18">
    <sheetIdMap count="1">
      <sheetId val="1"/>
    </sheetIdMap>
  </header>
  <header guid="{AF590A6A-729D-4094-A934-12584A8C188E}" dateTime="2020-03-11T12:07:42" maxSheetId="2" userName="Администратор" r:id="rId19" minRId="370" maxRId="397">
    <sheetIdMap count="1">
      <sheetId val="1"/>
    </sheetIdMap>
  </header>
  <header guid="{AE5BEF12-119C-49E7-BE7C-02C1216DF712}" dateTime="2020-03-11T14:35:12" maxSheetId="2" userName="1" r:id="rId20" minRId="402">
    <sheetIdMap count="1">
      <sheetId val="1"/>
    </sheetIdMap>
  </header>
  <header guid="{C1FB3DAE-6D2D-4719-81EA-DCF849839218}" dateTime="2020-03-11T14:40:44" maxSheetId="2" userName="Администратор" r:id="rId21" minRId="403" maxRId="405">
    <sheetIdMap count="1">
      <sheetId val="1"/>
    </sheetIdMap>
  </header>
  <header guid="{D23F271E-0FFE-4C25-91D0-608D6BA6E747}" dateTime="2020-03-11T15:07:10" maxSheetId="2" userName="1" r:id="rId22" minRId="410" maxRId="447">
    <sheetIdMap count="1">
      <sheetId val="1"/>
    </sheetIdMap>
  </header>
  <header guid="{B4C16F10-B49B-4EA2-ABE8-00C0D0C5921C}" dateTime="2020-03-11T15:12:02" maxSheetId="2" userName="Администратор" r:id="rId23" minRId="448">
    <sheetIdMap count="1">
      <sheetId val="1"/>
    </sheetIdMap>
  </header>
  <header guid="{C8BE2768-2140-4118-A8D5-8E20E5930DA8}" dateTime="2020-03-11T15:16:08" maxSheetId="2" userName="Администратор" r:id="rId24" minRId="453" maxRId="467">
    <sheetIdMap count="1">
      <sheetId val="1"/>
    </sheetIdMap>
  </header>
  <header guid="{7F620339-30EF-487F-AF62-D9C581562ED8}" dateTime="2020-03-11T16:45:00" maxSheetId="2" userName="Дячук" r:id="rId25" minRId="472" maxRId="476">
    <sheetIdMap count="1">
      <sheetId val="1"/>
    </sheetIdMap>
  </header>
  <header guid="{6B3A9043-0BA7-4E75-8F75-39FD771A89E2}" dateTime="2020-03-11T16:45:53" maxSheetId="2" userName="Дячук" r:id="rId26" minRId="480" maxRId="481">
    <sheetIdMap count="1">
      <sheetId val="1"/>
    </sheetIdMap>
  </header>
  <header guid="{8328DF60-D20A-4014-A9B3-9FECA201B797}" dateTime="2020-03-11T16:46:47" maxSheetId="2" userName="Дячук" r:id="rId27">
    <sheetIdMap count="1">
      <sheetId val="1"/>
    </sheetIdMap>
  </header>
  <header guid="{502119F2-7210-47B9-93AA-D37D922C3FF5}" dateTime="2020-03-11T17:09:45" maxSheetId="2" userName="Дячук" r:id="rId28" minRId="490" maxRId="491">
    <sheetIdMap count="1">
      <sheetId val="1"/>
    </sheetIdMap>
  </header>
  <header guid="{4C04E545-89CE-46DB-8A97-2A689DEF7AA8}" dateTime="2020-03-16T08:53:09" maxSheetId="2" userName="Ивановская ЕС" r:id="rId2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" sId="1">
    <oc r="G3" t="inlineStr">
      <is>
        <t>от ___ марта 2020 года №_____</t>
      </is>
    </oc>
    <nc r="G3" t="inlineStr">
      <is>
        <t>от 04 марта 2020 года №4-24/114</t>
      </is>
    </nc>
  </rcc>
  <rcv guid="{C0DCEFD6-4378-4196-8A52-BBAE8937CBA3}" action="delete"/>
  <rdn rId="0" localSheetId="1" customView="1" name="Z_C0DCEFD6_4378_4196_8A52_BBAE8937CBA3_.wvu.PrintArea" hidden="1" oldHidden="1">
    <formula>'2020-2022 год'!$A$1:$K$216</formula>
    <oldFormula>'2020-2022 год'!$A$1:$K$216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Cols" hidden="1" oldHidden="1">
    <formula>'2020-2022 год'!$G:$H</formula>
    <oldFormula>'2020-2022 год'!$G:$H</oldFormula>
  </rdn>
  <rdn rId="0" localSheetId="1" customView="1" name="Z_C0DCEFD6_4378_4196_8A52_BBAE8937CBA3_.wvu.FilterData" hidden="1" oldHidden="1">
    <formula>'2020-2022 год'!$A$13:$F$216</formula>
    <oldFormula>'2020-2022 год'!$A$13:$F$216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3" sId="1" odxf="1" dxf="1">
    <nc r="J192">
      <f>J193</f>
    </nc>
    <odxf>
      <alignment wrapText="1" readingOrder="0"/>
    </odxf>
    <ndxf>
      <alignment wrapText="0" readingOrder="0"/>
    </ndxf>
  </rcc>
  <rcc rId="454" sId="1" odxf="1" dxf="1">
    <nc r="K192">
      <f>K193</f>
    </nc>
    <odxf>
      <alignment wrapText="1" readingOrder="0"/>
    </odxf>
    <ndxf>
      <alignment wrapText="0" readingOrder="0"/>
    </ndxf>
  </rcc>
  <rcc rId="455" sId="1" odxf="1" dxf="1">
    <nc r="J193">
      <f>J194</f>
    </nc>
    <odxf>
      <alignment wrapText="1" readingOrder="0"/>
    </odxf>
    <ndxf>
      <alignment wrapText="0" readingOrder="0"/>
    </ndxf>
  </rcc>
  <rcc rId="456" sId="1" odxf="1" dxf="1">
    <nc r="K193">
      <f>K194</f>
    </nc>
    <odxf>
      <alignment wrapText="1" readingOrder="0"/>
    </odxf>
    <ndxf>
      <alignment wrapText="0" readingOrder="0"/>
    </ndxf>
  </rcc>
  <rrc rId="457" sId="1" ref="A193:XFD193" action="insertRow">
    <undo index="0" exp="area" ref3D="1" dr="$G$1:$H$1048576" dn="Z_C0DCEFD6_4378_4196_8A52_BBAE8937CBA3_.wvu.Cols" sId="1"/>
  </rrc>
  <rcc rId="458" sId="1">
    <nc r="F193" t="inlineStr">
      <is>
        <t>600</t>
      </is>
    </nc>
  </rcc>
  <rcc rId="459" sId="1">
    <oc r="F192" t="inlineStr">
      <is>
        <t>600</t>
      </is>
    </oc>
    <nc r="F192"/>
  </rcc>
  <rcc rId="460" sId="1">
    <nc r="A193" t="inlineStr">
      <is>
        <t>Предоставление субсидий бюджетным, автономным учреждениям и иным некоммерческим организациям</t>
      </is>
    </nc>
  </rcc>
  <rcc rId="461" sId="1">
    <nc r="B193" t="inlineStr">
      <is>
        <t>956</t>
      </is>
    </nc>
  </rcc>
  <rcc rId="462" sId="1" numFmtId="4">
    <nc r="C193">
      <v>8</v>
    </nc>
  </rcc>
  <rcc rId="463" sId="1" numFmtId="4">
    <nc r="D193">
      <v>1</v>
    </nc>
  </rcc>
  <rcc rId="464" sId="1">
    <nc r="E193" t="inlineStr">
      <is>
        <t>05 0 12 00000</t>
      </is>
    </nc>
  </rcc>
  <rcc rId="465" sId="1">
    <nc r="I193">
      <f>I194</f>
    </nc>
  </rcc>
  <rcc rId="466" sId="1">
    <nc r="J193">
      <f>J194</f>
    </nc>
  </rcc>
  <rcc rId="467" sId="1">
    <nc r="K193">
      <f>K194</f>
    </nc>
  </rcc>
  <rcv guid="{C0DCEFD6-4378-4196-8A52-BBAE8937CBA3}" action="delete"/>
  <rdn rId="0" localSheetId="1" customView="1" name="Z_C0DCEFD6_4378_4196_8A52_BBAE8937CBA3_.wvu.PrintArea" hidden="1" oldHidden="1">
    <formula>'2020-2022 год'!$A$1:$K$217</formula>
    <oldFormula>'2020-2022 год'!$A$1:$K$217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Cols" hidden="1" oldHidden="1">
    <formula>'2020-2022 год'!$G:$H</formula>
    <oldFormula>'2020-2022 год'!$G:$H</oldFormula>
  </rdn>
  <rdn rId="0" localSheetId="1" customView="1" name="Z_C0DCEFD6_4378_4196_8A52_BBAE8937CBA3_.wvu.FilterData" hidden="1" oldHidden="1">
    <formula>'2020-2022 год'!$A$13:$F$217</formula>
    <oldFormula>'2020-2022 год'!$A$13:$F$217</oldFormula>
  </rdn>
  <rcv guid="{C0DCEFD6-4378-4196-8A52-BBAE8937CBA3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0" sId="1" ref="A26:XFD28" action="insertRow">
    <undo index="0" exp="area" ref3D="1" dr="$G$1:$H$1048576" dn="Z_C0DCEFD6_4378_4196_8A52_BBAE8937CBA3_.wvu.Cols" sId="1"/>
  </rrc>
  <rcc rId="411" sId="1" odxf="1" dxf="1">
    <nc r="A26" t="inlineStr">
      <is>
        <t>Закупка товаров, работ и услуг для государственных (муниципальных) нужд</t>
      </is>
    </nc>
    <odxf>
      <numFmt numFmtId="30" formatCode="@"/>
      <alignment horizontal="left" vertical="center" readingOrder="0"/>
    </odxf>
    <ndxf>
      <numFmt numFmtId="0" formatCode="General"/>
      <alignment horizontal="justify" vertical="top" readingOrder="0"/>
    </ndxf>
  </rcc>
  <rcc rId="412" sId="1">
    <nc r="B26" t="inlineStr">
      <is>
        <t>920</t>
      </is>
    </nc>
  </rcc>
  <rcc rId="413" sId="1" odxf="1" dxf="1">
    <nc r="C26" t="inlineStr">
      <is>
        <t>01</t>
      </is>
    </nc>
    <odxf/>
    <ndxf/>
  </rcc>
  <rcc rId="414" sId="1" odxf="1" dxf="1">
    <nc r="D26" t="inlineStr">
      <is>
        <t>13</t>
      </is>
    </nc>
    <odxf/>
    <ndxf/>
  </rcc>
  <rcc rId="415" sId="1">
    <nc r="F26" t="inlineStr">
      <is>
        <t>200</t>
      </is>
    </nc>
  </rcc>
  <rcc rId="416" sId="1" odxf="1" dxf="1">
    <nc r="G26">
      <f>G27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17" sId="1" odxf="1" dxf="1">
    <nc r="H26">
      <f>H27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18" sId="1" odxf="1" dxf="1">
    <nc r="I26">
      <f>I27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19" sId="1" odxf="1" dxf="1">
    <nc r="J26">
      <f>J27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20" sId="1" odxf="1" dxf="1">
    <nc r="K26">
      <f>K27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21" sId="1" odxf="1" dxf="1">
    <nc r="A27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</odxf>
    <ndxf>
      <numFmt numFmtId="0" formatCode="General"/>
      <alignment horizontal="justify" vertical="top" readingOrder="0"/>
    </ndxf>
  </rcc>
  <rcc rId="422" sId="1">
    <nc r="B27" t="inlineStr">
      <is>
        <t>920</t>
      </is>
    </nc>
  </rcc>
  <rcc rId="423" sId="1" odxf="1" dxf="1">
    <nc r="C27" t="inlineStr">
      <is>
        <t>01</t>
      </is>
    </nc>
    <odxf/>
    <ndxf/>
  </rcc>
  <rcc rId="424" sId="1" odxf="1" dxf="1">
    <nc r="D27" t="inlineStr">
      <is>
        <t>13</t>
      </is>
    </nc>
    <odxf/>
    <ndxf/>
  </rcc>
  <rcc rId="425" sId="1">
    <nc r="F27" t="inlineStr">
      <is>
        <t>240</t>
      </is>
    </nc>
  </rcc>
  <rcc rId="426" sId="1" odxf="1" dxf="1">
    <nc r="G27">
      <f>G28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27" sId="1" odxf="1" dxf="1">
    <nc r="H27">
      <f>H28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28" sId="1" odxf="1" dxf="1">
    <nc r="I27">
      <f>I28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29" sId="1" odxf="1" dxf="1">
    <nc r="J27">
      <f>J28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30" sId="1" odxf="1" dxf="1">
    <nc r="K27">
      <f>K28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31" sId="1" odxf="1" dxf="1">
    <nc r="A28" t="inlineStr">
      <is>
        <t>Прочая закупка товаров, работ и услуг</t>
      </is>
    </nc>
    <odxf>
      <numFmt numFmtId="30" formatCode="@"/>
      <fill>
        <patternFill patternType="none">
          <bgColor indexed="65"/>
        </patternFill>
      </fill>
      <alignment horizontal="left" vertical="center" readingOrder="0"/>
    </odxf>
    <ndxf>
      <numFmt numFmtId="0" formatCode="General"/>
      <fill>
        <patternFill patternType="solid">
          <bgColor theme="8" tint="0.79998168889431442"/>
        </patternFill>
      </fill>
      <alignment horizontal="justify" vertical="top" readingOrder="0"/>
    </ndxf>
  </rcc>
  <rcc rId="432" sId="1" odxf="1" dxf="1">
    <nc r="B28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433" sId="1" odxf="1" dxf="1">
    <nc r="C28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rgb="FFDAEEF3"/>
        </patternFill>
      </fill>
    </ndxf>
  </rcc>
  <rcc rId="434" sId="1" odxf="1" dxf="1">
    <nc r="D28" t="inlineStr">
      <is>
        <t>13</t>
      </is>
    </nc>
    <odxf>
      <fill>
        <patternFill patternType="none">
          <bgColor indexed="65"/>
        </patternFill>
      </fill>
    </odxf>
    <ndxf>
      <fill>
        <patternFill patternType="solid">
          <bgColor rgb="FFDAEEF3"/>
        </patternFill>
      </fill>
    </ndxf>
  </rcc>
  <rfmt sheetId="1" sqref="E28" start="0" length="0">
    <dxf>
      <fill>
        <patternFill patternType="solid">
          <bgColor rgb="FFDAEEF3"/>
        </patternFill>
      </fill>
    </dxf>
  </rfmt>
  <rcc rId="435" sId="1" odxf="1" dxf="1">
    <nc r="F2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rgb="FFDAEEF3"/>
        </patternFill>
      </fill>
    </ndxf>
  </rcc>
  <rfmt sheetId="1" sqref="G28" start="0" length="0">
    <dxf>
      <fill>
        <patternFill>
          <bgColor theme="8" tint="0.79998168889431442"/>
        </patternFill>
      </fill>
    </dxf>
  </rfmt>
  <rfmt sheetId="1" sqref="H28" start="0" length="0">
    <dxf>
      <fill>
        <patternFill>
          <bgColor theme="8" tint="0.79998168889431442"/>
        </patternFill>
      </fill>
    </dxf>
  </rfmt>
  <rcc rId="436" sId="1" odxf="1" dxf="1">
    <nc r="I28">
      <f>G28+H28</f>
    </nc>
    <odxf>
      <fill>
        <patternFill>
          <bgColor indexed="9"/>
        </patternFill>
      </fill>
    </odxf>
    <ndxf>
      <fill>
        <patternFill>
          <bgColor theme="8" tint="0.79998168889431442"/>
        </patternFill>
      </fill>
    </ndxf>
  </rcc>
  <rfmt sheetId="1" sqref="J28" start="0" length="0">
    <dxf>
      <fill>
        <patternFill>
          <bgColor theme="8" tint="0.79998168889431442"/>
        </patternFill>
      </fill>
    </dxf>
  </rfmt>
  <rfmt sheetId="1" sqref="K28" start="0" length="0">
    <dxf>
      <fill>
        <patternFill>
          <bgColor theme="8" tint="0.79998168889431442"/>
        </patternFill>
      </fill>
    </dxf>
  </rfmt>
  <rcc rId="437" sId="1" numFmtId="4">
    <nc r="H28">
      <v>0</v>
    </nc>
  </rcc>
  <rcc rId="438" sId="1" numFmtId="4">
    <nc r="J28">
      <v>41.4</v>
    </nc>
  </rcc>
  <rcc rId="439" sId="1" numFmtId="4">
    <nc r="K28">
      <v>43.2</v>
    </nc>
  </rcc>
  <rcc rId="440" sId="1" numFmtId="4">
    <oc r="J31">
      <v>41.4</v>
    </oc>
    <nc r="J31">
      <v>0</v>
    </nc>
  </rcc>
  <rcc rId="441" sId="1" numFmtId="4">
    <oc r="K31">
      <v>43.2</v>
    </oc>
    <nc r="K31">
      <v>0</v>
    </nc>
  </rcc>
  <rcc rId="442" sId="1">
    <nc r="E26" t="inlineStr">
      <is>
        <t>99 0 00 02040</t>
      </is>
    </nc>
  </rcc>
  <rcc rId="443" sId="1">
    <nc r="E27" t="inlineStr">
      <is>
        <t>99 0 00 02040</t>
      </is>
    </nc>
  </rcc>
  <rcc rId="444" sId="1">
    <nc r="E28" t="inlineStr">
      <is>
        <t>99 0 00 02040</t>
      </is>
    </nc>
  </rcc>
  <rcc rId="445" sId="1">
    <oc r="I25">
      <f>I29</f>
    </oc>
    <nc r="I25">
      <f>I29+I26</f>
    </nc>
  </rcc>
  <rcc rId="446" sId="1">
    <oc r="J25">
      <f>J29</f>
    </oc>
    <nc r="J25">
      <f>J29+J26</f>
    </nc>
  </rcc>
  <rcc rId="447" sId="1">
    <oc r="K25">
      <f>K29</f>
    </oc>
    <nc r="K25">
      <f>K29+K26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" sId="1" numFmtId="4">
    <nc r="J35">
      <v>0</v>
    </nc>
  </rcc>
  <rcc rId="473" sId="1" numFmtId="4">
    <nc r="K35">
      <v>0</v>
    </nc>
  </rcc>
  <rcc rId="474" sId="1" numFmtId="4">
    <nc r="K81">
      <v>0</v>
    </nc>
  </rcc>
  <rcc rId="475" sId="1" numFmtId="4">
    <nc r="J148">
      <v>0</v>
    </nc>
  </rcc>
  <rcc rId="476" sId="1" numFmtId="4">
    <nc r="K148">
      <v>0</v>
    </nc>
  </rcc>
  <rcv guid="{E021FB0C-A711-4509-BC26-BEE4D6D0121D}" action="delete"/>
  <rdn rId="0" localSheetId="1" customView="1" name="Z_E021FB0C_A711_4509_BC26_BEE4D6D0121D_.wvu.PrintArea" hidden="1" oldHidden="1">
    <formula>'2020-2022 год'!$A$1:$K$217</formula>
    <oldFormula>'2020-2022 год'!$A$6:$G$164</oldFormula>
  </rdn>
  <rdn rId="0" localSheetId="1" customView="1" name="Z_E021FB0C_A711_4509_BC26_BEE4D6D0121D_.wvu.Cols" hidden="1" oldHidden="1">
    <formula>'2020-2022 год'!$G:$H</formula>
  </rdn>
  <rdn rId="0" localSheetId="1" customView="1" name="Z_E021FB0C_A711_4509_BC26_BEE4D6D0121D_.wvu.FilterData" hidden="1" oldHidden="1">
    <formula>'2020-2022 год'!$A$13:$F$217</formula>
    <oldFormula>'2020-2022 год'!$A$13:$F$164</oldFormula>
  </rdn>
  <rcv guid="{E021FB0C-A711-4509-BC26-BEE4D6D0121D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0" sId="1" numFmtId="4">
    <nc r="J195">
      <v>0</v>
    </nc>
  </rcc>
  <rcc rId="481" sId="1" numFmtId="4">
    <nc r="K195">
      <v>0</v>
    </nc>
  </rcc>
  <rcv guid="{E021FB0C-A711-4509-BC26-BEE4D6D0121D}" action="delete"/>
  <rdn rId="0" localSheetId="1" customView="1" name="Z_E021FB0C_A711_4509_BC26_BEE4D6D0121D_.wvu.PrintArea" hidden="1" oldHidden="1">
    <formula>'2020-2022 год'!$A$1:$K$217</formula>
    <oldFormula>'2020-2022 год'!$A$1:$K$217</oldFormula>
  </rdn>
  <rdn rId="0" localSheetId="1" customView="1" name="Z_E021FB0C_A711_4509_BC26_BEE4D6D0121D_.wvu.PrintTitles" hidden="1" oldHidden="1">
    <formula>'2020-2022 год'!$12:$13</formula>
  </rdn>
  <rdn rId="0" localSheetId="1" customView="1" name="Z_E021FB0C_A711_4509_BC26_BEE4D6D0121D_.wvu.Cols" hidden="1" oldHidden="1">
    <formula>'2020-2022 год'!$G:$H</formula>
    <oldFormula>'2020-2022 год'!$G:$H</oldFormula>
  </rdn>
  <rdn rId="0" localSheetId="1" customView="1" name="Z_E021FB0C_A711_4509_BC26_BEE4D6D0121D_.wvu.FilterData" hidden="1" oldHidden="1">
    <formula>'2020-2022 год'!$A$13:$F$217</formula>
    <oldFormula>'2020-2022 год'!$A$13:$F$217</oldFormula>
  </rdn>
  <rcv guid="{E021FB0C-A711-4509-BC26-BEE4D6D0121D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'2020-2022 год'!$A$1:$K$217</formula>
    <oldFormula>'2020-2022 год'!$A$1:$K$217</oldFormula>
  </rdn>
  <rdn rId="0" localSheetId="1" customView="1" name="Z_E021FB0C_A711_4509_BC26_BEE4D6D0121D_.wvu.PrintTitles" hidden="1" oldHidden="1">
    <formula>'2020-2022 год'!$12:$13</formula>
    <oldFormula>'2020-2022 год'!$12:$13</oldFormula>
  </rdn>
  <rdn rId="0" localSheetId="1" customView="1" name="Z_E021FB0C_A711_4509_BC26_BEE4D6D0121D_.wvu.Cols" hidden="1" oldHidden="1">
    <formula>'2020-2022 год'!$G:$H</formula>
    <oldFormula>'2020-2022 год'!$G:$H</oldFormula>
  </rdn>
  <rdn rId="0" localSheetId="1" customView="1" name="Z_E021FB0C_A711_4509_BC26_BEE4D6D0121D_.wvu.FilterData" hidden="1" oldHidden="1">
    <formula>'2020-2022 год'!$A$13:$F$217</formula>
    <oldFormula>'2020-2022 год'!$A$13:$F$217</oldFormula>
  </rdn>
  <rcv guid="{E021FB0C-A711-4509-BC26-BEE4D6D0121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0" sId="1">
    <oc r="G2" t="inlineStr">
      <is>
        <t xml:space="preserve">  к решению Совета городского поселения "Печора" </t>
      </is>
    </oc>
    <nc r="G2" t="inlineStr">
      <is>
        <t xml:space="preserve">  к решению Совета                                                                             городского поселения "Печора" </t>
      </is>
    </nc>
  </rcc>
  <rcc rId="491" sId="1">
    <oc r="G7" t="inlineStr">
      <is>
        <t xml:space="preserve">  к решению Совета городского поселения "Печора" </t>
      </is>
    </oc>
    <nc r="G7" t="inlineStr">
      <is>
        <t xml:space="preserve">  к решению Совета                                                    городского поселения "Печора" </t>
      </is>
    </nc>
  </rcc>
  <rcv guid="{E021FB0C-A711-4509-BC26-BEE4D6D0121D}" action="delete"/>
  <rdn rId="0" localSheetId="1" customView="1" name="Z_E021FB0C_A711_4509_BC26_BEE4D6D0121D_.wvu.PrintArea" hidden="1" oldHidden="1">
    <formula>'2020-2022 год'!$A$1:$K$217</formula>
    <oldFormula>'2020-2022 год'!$A$1:$K$217</oldFormula>
  </rdn>
  <rdn rId="0" localSheetId="1" customView="1" name="Z_E021FB0C_A711_4509_BC26_BEE4D6D0121D_.wvu.PrintTitles" hidden="1" oldHidden="1">
    <formula>'2020-2022 год'!$12:$13</formula>
    <oldFormula>'2020-2022 год'!$12:$13</oldFormula>
  </rdn>
  <rdn rId="0" localSheetId="1" customView="1" name="Z_E021FB0C_A711_4509_BC26_BEE4D6D0121D_.wvu.Cols" hidden="1" oldHidden="1">
    <formula>'2020-2022 год'!$G:$H</formula>
    <oldFormula>'2020-2022 год'!$G:$H</oldFormula>
  </rdn>
  <rdn rId="0" localSheetId="1" customView="1" name="Z_E021FB0C_A711_4509_BC26_BEE4D6D0121D_.wvu.FilterData" hidden="1" oldHidden="1">
    <formula>'2020-2022 год'!$A$13:$F$217</formula>
    <oldFormula>'2020-2022 год'!$A$13:$F$217</oldFormula>
  </rdn>
  <rcv guid="{E021FB0C-A711-4509-BC26-BEE4D6D0121D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06FB0D30_9962_4D0A_A239_107FFD16C030_.wvu.PrintArea" hidden="1" oldHidden="1">
    <formula>'2020-2022 год'!$A$1:$K$217</formula>
  </rdn>
  <rdn rId="0" localSheetId="1" customView="1" name="Z_06FB0D30_9962_4D0A_A239_107FFD16C030_.wvu.PrintTitles" hidden="1" oldHidden="1">
    <formula>'2020-2022 год'!$12:$13</formula>
  </rdn>
  <rdn rId="0" localSheetId="1" customView="1" name="Z_06FB0D30_9962_4D0A_A239_107FFD16C030_.wvu.Cols" hidden="1" oldHidden="1">
    <formula>'2020-2022 год'!$G:$H</formula>
  </rdn>
  <rdn rId="0" localSheetId="1" customView="1" name="Z_06FB0D30_9962_4D0A_A239_107FFD16C030_.wvu.FilterData" hidden="1" oldHidden="1">
    <formula>'2020-2022 год'!$A$13:$F$217</formula>
  </rdn>
  <rcv guid="{06FB0D30-9962-4D0A-A239-107FFD16C03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B4C16F10-B49B-4EA2-ABE8-00C0D0C5921C}" name="1" id="-836202939" dateTime="2020-03-11T15:14:4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17"/>
  <sheetViews>
    <sheetView showGridLines="0" tabSelected="1" showRuler="0" view="pageBreakPreview" zoomScale="90" zoomScaleNormal="80" zoomScaleSheetLayoutView="100" workbookViewId="0">
      <pane ySplit="7" topLeftCell="A205" activePane="bottomLeft" state="frozenSplit"/>
      <selection pane="bottomLeft" sqref="A1:K217"/>
    </sheetView>
  </sheetViews>
  <sheetFormatPr defaultColWidth="9.140625" defaultRowHeight="12.75" x14ac:dyDescent="0.2"/>
  <cols>
    <col min="1" max="1" width="52.7109375" style="1" customWidth="1"/>
    <col min="2" max="2" width="6.28515625" style="1" customWidth="1"/>
    <col min="3" max="3" width="6.140625" style="1" customWidth="1"/>
    <col min="4" max="4" width="5.85546875" style="1" customWidth="1"/>
    <col min="5" max="5" width="14" style="1" customWidth="1"/>
    <col min="6" max="6" width="5.140625" style="1" customWidth="1"/>
    <col min="7" max="7" width="10.140625" style="1" hidden="1" customWidth="1"/>
    <col min="8" max="8" width="10.85546875" style="1" hidden="1" customWidth="1"/>
    <col min="9" max="9" width="11.28515625" style="1" customWidth="1"/>
    <col min="10" max="10" width="13.140625" style="1" customWidth="1"/>
    <col min="11" max="11" width="12.42578125" style="1" customWidth="1"/>
    <col min="12" max="14" width="9.140625" style="1" customWidth="1"/>
    <col min="15" max="16384" width="9.140625" style="1"/>
  </cols>
  <sheetData>
    <row r="1" spans="1:13" ht="15" x14ac:dyDescent="0.25">
      <c r="D1" s="102" t="s">
        <v>180</v>
      </c>
      <c r="E1" s="102"/>
      <c r="F1" s="102"/>
      <c r="G1" s="102"/>
      <c r="H1" s="102"/>
      <c r="I1" s="102"/>
      <c r="J1" s="102"/>
      <c r="K1" s="102"/>
    </row>
    <row r="2" spans="1:13" ht="28.5" customHeight="1" x14ac:dyDescent="0.25">
      <c r="D2" s="83"/>
      <c r="E2" s="83"/>
      <c r="F2" s="83"/>
      <c r="G2" s="102" t="s">
        <v>189</v>
      </c>
      <c r="H2" s="102"/>
      <c r="I2" s="102"/>
      <c r="J2" s="102"/>
      <c r="K2" s="102"/>
    </row>
    <row r="3" spans="1:13" ht="15" x14ac:dyDescent="0.25">
      <c r="D3" s="91"/>
      <c r="E3" s="91"/>
      <c r="F3" s="91"/>
      <c r="G3" s="103" t="s">
        <v>188</v>
      </c>
      <c r="H3" s="103"/>
      <c r="I3" s="103"/>
      <c r="J3" s="103"/>
      <c r="K3" s="103"/>
    </row>
    <row r="5" spans="1:13" x14ac:dyDescent="0.2">
      <c r="C5" s="4"/>
      <c r="D5" s="4"/>
      <c r="E5" s="4"/>
      <c r="F5" s="4"/>
      <c r="G5" s="4"/>
      <c r="H5" s="4"/>
      <c r="I5" s="4"/>
    </row>
    <row r="6" spans="1:13" ht="15" customHeight="1" x14ac:dyDescent="0.25">
      <c r="D6" s="102" t="s">
        <v>135</v>
      </c>
      <c r="E6" s="102"/>
      <c r="F6" s="102"/>
      <c r="G6" s="102"/>
      <c r="H6" s="102"/>
      <c r="I6" s="102"/>
      <c r="J6" s="102"/>
      <c r="K6" s="102"/>
    </row>
    <row r="7" spans="1:13" ht="27.75" customHeight="1" x14ac:dyDescent="0.25">
      <c r="A7" s="3"/>
      <c r="B7" s="2"/>
      <c r="C7" s="4"/>
      <c r="D7" s="83"/>
      <c r="E7" s="83"/>
      <c r="F7" s="83"/>
      <c r="G7" s="102" t="s">
        <v>190</v>
      </c>
      <c r="H7" s="102"/>
      <c r="I7" s="102"/>
      <c r="J7" s="102"/>
      <c r="K7" s="102"/>
    </row>
    <row r="8" spans="1:13" ht="17.25" customHeight="1" x14ac:dyDescent="0.25">
      <c r="A8" s="21"/>
      <c r="B8" s="2"/>
      <c r="C8" s="4"/>
      <c r="D8" s="82"/>
      <c r="E8" s="82"/>
      <c r="F8" s="82"/>
      <c r="G8" s="102" t="s">
        <v>178</v>
      </c>
      <c r="H8" s="102"/>
      <c r="I8" s="102"/>
      <c r="J8" s="102"/>
      <c r="K8" s="102"/>
    </row>
    <row r="9" spans="1:13" ht="19.5" customHeight="1" x14ac:dyDescent="0.2">
      <c r="A9" s="21"/>
      <c r="B9" s="2"/>
      <c r="C9" s="4"/>
      <c r="D9" s="20"/>
      <c r="E9" s="20"/>
      <c r="F9" s="20"/>
      <c r="G9" s="20"/>
      <c r="H9" s="20"/>
      <c r="I9" s="20"/>
      <c r="J9" s="20"/>
      <c r="K9" s="20"/>
    </row>
    <row r="10" spans="1:13" ht="42" customHeight="1" x14ac:dyDescent="0.3">
      <c r="A10" s="104" t="s">
        <v>136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</row>
    <row r="11" spans="1:13" ht="24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</row>
    <row r="12" spans="1:13" ht="24" customHeight="1" x14ac:dyDescent="0.2">
      <c r="A12" s="107" t="s">
        <v>0</v>
      </c>
      <c r="B12" s="107" t="s">
        <v>1</v>
      </c>
      <c r="C12" s="108" t="s">
        <v>2</v>
      </c>
      <c r="D12" s="108"/>
      <c r="E12" s="107" t="s">
        <v>5</v>
      </c>
      <c r="F12" s="107" t="s">
        <v>6</v>
      </c>
      <c r="G12" s="105" t="s">
        <v>38</v>
      </c>
      <c r="H12" s="105"/>
      <c r="I12" s="106"/>
      <c r="J12" s="106"/>
      <c r="K12" s="106"/>
    </row>
    <row r="13" spans="1:13" ht="27.75" customHeight="1" x14ac:dyDescent="0.2">
      <c r="A13" s="107"/>
      <c r="B13" s="107"/>
      <c r="C13" s="22" t="s">
        <v>3</v>
      </c>
      <c r="D13" s="22" t="s">
        <v>4</v>
      </c>
      <c r="E13" s="107"/>
      <c r="F13" s="109"/>
      <c r="G13" s="93" t="s">
        <v>129</v>
      </c>
      <c r="H13" s="95" t="s">
        <v>181</v>
      </c>
      <c r="I13" s="93" t="s">
        <v>129</v>
      </c>
      <c r="J13" s="23" t="s">
        <v>132</v>
      </c>
      <c r="K13" s="23" t="s">
        <v>137</v>
      </c>
    </row>
    <row r="14" spans="1:13" ht="24" customHeight="1" x14ac:dyDescent="0.2">
      <c r="A14" s="92" t="s">
        <v>14</v>
      </c>
      <c r="B14" s="92"/>
      <c r="C14" s="92"/>
      <c r="D14" s="92"/>
      <c r="E14" s="92"/>
      <c r="F14" s="92"/>
      <c r="G14" s="8">
        <f>G15+G180</f>
        <v>297591.17</v>
      </c>
      <c r="H14" s="94">
        <f>H15+H180</f>
        <v>7012.2000000000007</v>
      </c>
      <c r="I14" s="94">
        <f>I15+I180</f>
        <v>304603.37</v>
      </c>
      <c r="J14" s="8">
        <f>J15+J180</f>
        <v>252969.39999999997</v>
      </c>
      <c r="K14" s="8">
        <f>K15+K180</f>
        <v>251966</v>
      </c>
      <c r="M14" s="5"/>
    </row>
    <row r="15" spans="1:13" ht="22.5" customHeight="1" x14ac:dyDescent="0.2">
      <c r="A15" s="24" t="s">
        <v>39</v>
      </c>
      <c r="B15" s="25">
        <v>920</v>
      </c>
      <c r="C15" s="25" t="s">
        <v>7</v>
      </c>
      <c r="D15" s="25" t="s">
        <v>7</v>
      </c>
      <c r="E15" s="25" t="s">
        <v>7</v>
      </c>
      <c r="F15" s="25" t="s">
        <v>7</v>
      </c>
      <c r="G15" s="9">
        <f>G16+G36+G43+G87+G150+G176</f>
        <v>251020.97</v>
      </c>
      <c r="H15" s="9">
        <f>H16+H36+H43+H87+H150+H176</f>
        <v>6492.2000000000007</v>
      </c>
      <c r="I15" s="9">
        <f>I16+I36+I43+I87+I150+I176</f>
        <v>257513.17</v>
      </c>
      <c r="J15" s="9">
        <f>J16+J36+J43+J87+J150+J176</f>
        <v>204854.19999999998</v>
      </c>
      <c r="K15" s="9">
        <f>K16+K36+K43+K87+K150+K176</f>
        <v>202246.1</v>
      </c>
    </row>
    <row r="16" spans="1:13" ht="22.5" customHeight="1" x14ac:dyDescent="0.2">
      <c r="A16" s="26" t="s">
        <v>8</v>
      </c>
      <c r="B16" s="27">
        <v>920</v>
      </c>
      <c r="C16" s="27" t="s">
        <v>9</v>
      </c>
      <c r="D16" s="27" t="s">
        <v>25</v>
      </c>
      <c r="E16" s="27" t="s">
        <v>7</v>
      </c>
      <c r="F16" s="27" t="s">
        <v>7</v>
      </c>
      <c r="G16" s="10">
        <f>G17+G23</f>
        <v>637.06999999999994</v>
      </c>
      <c r="H16" s="10">
        <f>H17+H23</f>
        <v>408</v>
      </c>
      <c r="I16" s="10">
        <f>I17+I23</f>
        <v>1045.07</v>
      </c>
      <c r="J16" s="10">
        <f>J17+J23</f>
        <v>500</v>
      </c>
      <c r="K16" s="10">
        <f>K17+K23</f>
        <v>491.3</v>
      </c>
    </row>
    <row r="17" spans="1:11" s="6" customFormat="1" ht="29.25" customHeight="1" x14ac:dyDescent="0.2">
      <c r="A17" s="28" t="s">
        <v>15</v>
      </c>
      <c r="B17" s="29" t="s">
        <v>22</v>
      </c>
      <c r="C17" s="30">
        <v>1</v>
      </c>
      <c r="D17" s="30">
        <v>3</v>
      </c>
      <c r="E17" s="31"/>
      <c r="F17" s="32" t="s">
        <v>7</v>
      </c>
      <c r="G17" s="11">
        <f t="shared" ref="G17:G21" si="0">G18</f>
        <v>595.66999999999996</v>
      </c>
      <c r="H17" s="11">
        <f t="shared" ref="H17:K21" si="1">H18</f>
        <v>0</v>
      </c>
      <c r="I17" s="11">
        <f t="shared" si="1"/>
        <v>595.66999999999996</v>
      </c>
      <c r="J17" s="11">
        <f t="shared" si="1"/>
        <v>458.6</v>
      </c>
      <c r="K17" s="11">
        <f t="shared" si="1"/>
        <v>448.1</v>
      </c>
    </row>
    <row r="18" spans="1:11" ht="15" x14ac:dyDescent="0.2">
      <c r="A18" s="33" t="s">
        <v>40</v>
      </c>
      <c r="B18" s="29" t="s">
        <v>22</v>
      </c>
      <c r="C18" s="30">
        <v>1</v>
      </c>
      <c r="D18" s="30">
        <v>3</v>
      </c>
      <c r="E18" s="34" t="s">
        <v>91</v>
      </c>
      <c r="F18" s="29" t="s">
        <v>7</v>
      </c>
      <c r="G18" s="11">
        <f t="shared" si="0"/>
        <v>595.66999999999996</v>
      </c>
      <c r="H18" s="11">
        <f t="shared" si="1"/>
        <v>0</v>
      </c>
      <c r="I18" s="11">
        <f t="shared" si="1"/>
        <v>595.66999999999996</v>
      </c>
      <c r="J18" s="11">
        <f t="shared" si="1"/>
        <v>458.6</v>
      </c>
      <c r="K18" s="11">
        <f t="shared" si="1"/>
        <v>448.1</v>
      </c>
    </row>
    <row r="19" spans="1:11" ht="45" x14ac:dyDescent="0.2">
      <c r="A19" s="35" t="s">
        <v>41</v>
      </c>
      <c r="B19" s="29" t="s">
        <v>22</v>
      </c>
      <c r="C19" s="30">
        <v>1</v>
      </c>
      <c r="D19" s="30">
        <v>3</v>
      </c>
      <c r="E19" s="34" t="s">
        <v>92</v>
      </c>
      <c r="F19" s="29"/>
      <c r="G19" s="11">
        <f t="shared" si="0"/>
        <v>595.66999999999996</v>
      </c>
      <c r="H19" s="11">
        <f t="shared" si="1"/>
        <v>0</v>
      </c>
      <c r="I19" s="11">
        <f t="shared" si="1"/>
        <v>595.66999999999996</v>
      </c>
      <c r="J19" s="11">
        <f t="shared" si="1"/>
        <v>458.6</v>
      </c>
      <c r="K19" s="11">
        <f t="shared" si="1"/>
        <v>448.1</v>
      </c>
    </row>
    <row r="20" spans="1:11" ht="30" x14ac:dyDescent="0.2">
      <c r="A20" s="36" t="s">
        <v>115</v>
      </c>
      <c r="B20" s="29" t="s">
        <v>22</v>
      </c>
      <c r="C20" s="30">
        <v>1</v>
      </c>
      <c r="D20" s="30">
        <v>3</v>
      </c>
      <c r="E20" s="34" t="s">
        <v>92</v>
      </c>
      <c r="F20" s="37" t="s">
        <v>42</v>
      </c>
      <c r="G20" s="11">
        <f t="shared" si="0"/>
        <v>595.66999999999996</v>
      </c>
      <c r="H20" s="11">
        <f t="shared" si="1"/>
        <v>0</v>
      </c>
      <c r="I20" s="11">
        <f t="shared" si="1"/>
        <v>595.66999999999996</v>
      </c>
      <c r="J20" s="11">
        <f t="shared" si="1"/>
        <v>458.6</v>
      </c>
      <c r="K20" s="11">
        <f t="shared" si="1"/>
        <v>448.1</v>
      </c>
    </row>
    <row r="21" spans="1:11" ht="30" x14ac:dyDescent="0.2">
      <c r="A21" s="36" t="s">
        <v>67</v>
      </c>
      <c r="B21" s="29" t="s">
        <v>22</v>
      </c>
      <c r="C21" s="30">
        <v>1</v>
      </c>
      <c r="D21" s="30">
        <v>3</v>
      </c>
      <c r="E21" s="34" t="s">
        <v>92</v>
      </c>
      <c r="F21" s="37" t="s">
        <v>43</v>
      </c>
      <c r="G21" s="11">
        <f t="shared" si="0"/>
        <v>595.66999999999996</v>
      </c>
      <c r="H21" s="11">
        <f t="shared" si="1"/>
        <v>0</v>
      </c>
      <c r="I21" s="11">
        <f t="shared" si="1"/>
        <v>595.66999999999996</v>
      </c>
      <c r="J21" s="11">
        <f t="shared" si="1"/>
        <v>458.6</v>
      </c>
      <c r="K21" s="11">
        <f t="shared" si="1"/>
        <v>448.1</v>
      </c>
    </row>
    <row r="22" spans="1:11" ht="15" x14ac:dyDescent="0.2">
      <c r="A22" s="38" t="s">
        <v>125</v>
      </c>
      <c r="B22" s="39" t="s">
        <v>22</v>
      </c>
      <c r="C22" s="40" t="s">
        <v>9</v>
      </c>
      <c r="D22" s="40" t="s">
        <v>10</v>
      </c>
      <c r="E22" s="40" t="s">
        <v>92</v>
      </c>
      <c r="F22" s="41" t="s">
        <v>32</v>
      </c>
      <c r="G22" s="42">
        <v>595.66999999999996</v>
      </c>
      <c r="H22" s="42"/>
      <c r="I22" s="42">
        <f>G22+H22</f>
        <v>595.66999999999996</v>
      </c>
      <c r="J22" s="42">
        <v>458.6</v>
      </c>
      <c r="K22" s="42">
        <v>448.1</v>
      </c>
    </row>
    <row r="23" spans="1:11" ht="15" x14ac:dyDescent="0.2">
      <c r="A23" s="28" t="s">
        <v>28</v>
      </c>
      <c r="B23" s="43" t="s">
        <v>22</v>
      </c>
      <c r="C23" s="43" t="s">
        <v>9</v>
      </c>
      <c r="D23" s="43" t="s">
        <v>29</v>
      </c>
      <c r="E23" s="43"/>
      <c r="F23" s="43"/>
      <c r="G23" s="13">
        <f t="shared" ref="G23" si="2">G24</f>
        <v>41.4</v>
      </c>
      <c r="H23" s="13">
        <f t="shared" ref="H23:K23" si="3">H24</f>
        <v>408</v>
      </c>
      <c r="I23" s="13">
        <f t="shared" si="3"/>
        <v>449.4</v>
      </c>
      <c r="J23" s="13">
        <f t="shared" si="3"/>
        <v>41.4</v>
      </c>
      <c r="K23" s="13">
        <f t="shared" si="3"/>
        <v>43.2</v>
      </c>
    </row>
    <row r="24" spans="1:11" ht="15" x14ac:dyDescent="0.2">
      <c r="A24" s="33" t="s">
        <v>40</v>
      </c>
      <c r="B24" s="43" t="s">
        <v>22</v>
      </c>
      <c r="C24" s="44" t="s">
        <v>9</v>
      </c>
      <c r="D24" s="44" t="s">
        <v>29</v>
      </c>
      <c r="E24" s="34" t="s">
        <v>91</v>
      </c>
      <c r="F24" s="34"/>
      <c r="G24" s="14">
        <f>G25+G32</f>
        <v>41.4</v>
      </c>
      <c r="H24" s="14">
        <f>H25+H32</f>
        <v>408</v>
      </c>
      <c r="I24" s="14">
        <f>I25+I32</f>
        <v>449.4</v>
      </c>
      <c r="J24" s="14">
        <f>J25+J32</f>
        <v>41.4</v>
      </c>
      <c r="K24" s="14">
        <f>K25+K32</f>
        <v>43.2</v>
      </c>
    </row>
    <row r="25" spans="1:11" ht="30" x14ac:dyDescent="0.2">
      <c r="A25" s="33" t="s">
        <v>150</v>
      </c>
      <c r="B25" s="43" t="s">
        <v>22</v>
      </c>
      <c r="C25" s="44" t="s">
        <v>9</v>
      </c>
      <c r="D25" s="44" t="s">
        <v>29</v>
      </c>
      <c r="E25" s="34" t="s">
        <v>151</v>
      </c>
      <c r="F25" s="34"/>
      <c r="G25" s="14">
        <f>G29</f>
        <v>41.4</v>
      </c>
      <c r="H25" s="14">
        <f>H29</f>
        <v>100</v>
      </c>
      <c r="I25" s="14">
        <f>I29+I26</f>
        <v>141.4</v>
      </c>
      <c r="J25" s="14">
        <f t="shared" ref="J25:K25" si="4">J29+J26</f>
        <v>41.4</v>
      </c>
      <c r="K25" s="14">
        <f t="shared" si="4"/>
        <v>43.2</v>
      </c>
    </row>
    <row r="26" spans="1:11" ht="30" x14ac:dyDescent="0.2">
      <c r="A26" s="53" t="s">
        <v>185</v>
      </c>
      <c r="B26" s="43" t="s">
        <v>22</v>
      </c>
      <c r="C26" s="98" t="s">
        <v>9</v>
      </c>
      <c r="D26" s="98" t="s">
        <v>29</v>
      </c>
      <c r="E26" s="34" t="s">
        <v>151</v>
      </c>
      <c r="F26" s="34" t="s">
        <v>42</v>
      </c>
      <c r="G26" s="13">
        <f>G27</f>
        <v>0</v>
      </c>
      <c r="H26" s="13">
        <f t="shared" ref="H26:K27" si="5">H27</f>
        <v>0</v>
      </c>
      <c r="I26" s="13">
        <f t="shared" si="5"/>
        <v>0</v>
      </c>
      <c r="J26" s="13">
        <f t="shared" si="5"/>
        <v>41.4</v>
      </c>
      <c r="K26" s="13">
        <f t="shared" si="5"/>
        <v>43.2</v>
      </c>
    </row>
    <row r="27" spans="1:11" ht="30" x14ac:dyDescent="0.2">
      <c r="A27" s="36" t="s">
        <v>67</v>
      </c>
      <c r="B27" s="43" t="s">
        <v>22</v>
      </c>
      <c r="C27" s="98" t="s">
        <v>9</v>
      </c>
      <c r="D27" s="98" t="s">
        <v>29</v>
      </c>
      <c r="E27" s="34" t="s">
        <v>151</v>
      </c>
      <c r="F27" s="34" t="s">
        <v>43</v>
      </c>
      <c r="G27" s="13">
        <f>G28</f>
        <v>0</v>
      </c>
      <c r="H27" s="13">
        <f t="shared" si="5"/>
        <v>0</v>
      </c>
      <c r="I27" s="13">
        <f t="shared" si="5"/>
        <v>0</v>
      </c>
      <c r="J27" s="13">
        <f t="shared" si="5"/>
        <v>41.4</v>
      </c>
      <c r="K27" s="13">
        <f t="shared" si="5"/>
        <v>43.2</v>
      </c>
    </row>
    <row r="28" spans="1:11" ht="15" x14ac:dyDescent="0.2">
      <c r="A28" s="38" t="s">
        <v>125</v>
      </c>
      <c r="B28" s="40" t="s">
        <v>22</v>
      </c>
      <c r="C28" s="100" t="s">
        <v>9</v>
      </c>
      <c r="D28" s="100" t="s">
        <v>29</v>
      </c>
      <c r="E28" s="99" t="s">
        <v>151</v>
      </c>
      <c r="F28" s="99" t="s">
        <v>32</v>
      </c>
      <c r="G28" s="12"/>
      <c r="H28" s="12">
        <v>0</v>
      </c>
      <c r="I28" s="12">
        <f>G28+H28</f>
        <v>0</v>
      </c>
      <c r="J28" s="12">
        <v>41.4</v>
      </c>
      <c r="K28" s="12">
        <v>43.2</v>
      </c>
    </row>
    <row r="29" spans="1:11" ht="15" x14ac:dyDescent="0.2">
      <c r="A29" s="53" t="s">
        <v>44</v>
      </c>
      <c r="B29" s="43" t="s">
        <v>22</v>
      </c>
      <c r="C29" s="44" t="s">
        <v>9</v>
      </c>
      <c r="D29" s="44" t="s">
        <v>29</v>
      </c>
      <c r="E29" s="34" t="s">
        <v>151</v>
      </c>
      <c r="F29" s="34" t="s">
        <v>45</v>
      </c>
      <c r="G29" s="14">
        <f t="shared" ref="G29:G30" si="6">G30</f>
        <v>41.4</v>
      </c>
      <c r="H29" s="14">
        <f t="shared" ref="H29:K30" si="7">H30</f>
        <v>100</v>
      </c>
      <c r="I29" s="14">
        <f t="shared" si="7"/>
        <v>141.4</v>
      </c>
      <c r="J29" s="14">
        <f t="shared" si="7"/>
        <v>0</v>
      </c>
      <c r="K29" s="14">
        <f t="shared" si="7"/>
        <v>0</v>
      </c>
    </row>
    <row r="30" spans="1:11" ht="15" x14ac:dyDescent="0.2">
      <c r="A30" s="53" t="s">
        <v>46</v>
      </c>
      <c r="B30" s="43" t="s">
        <v>22</v>
      </c>
      <c r="C30" s="44" t="s">
        <v>9</v>
      </c>
      <c r="D30" s="44" t="s">
        <v>29</v>
      </c>
      <c r="E30" s="34" t="s">
        <v>151</v>
      </c>
      <c r="F30" s="34" t="s">
        <v>47</v>
      </c>
      <c r="G30" s="14">
        <f t="shared" si="6"/>
        <v>41.4</v>
      </c>
      <c r="H30" s="14">
        <f t="shared" si="7"/>
        <v>100</v>
      </c>
      <c r="I30" s="14">
        <f t="shared" si="7"/>
        <v>141.4</v>
      </c>
      <c r="J30" s="14">
        <f t="shared" si="7"/>
        <v>0</v>
      </c>
      <c r="K30" s="14">
        <f t="shared" si="7"/>
        <v>0</v>
      </c>
    </row>
    <row r="31" spans="1:11" ht="15" x14ac:dyDescent="0.2">
      <c r="A31" s="96" t="s">
        <v>90</v>
      </c>
      <c r="B31" s="40" t="s">
        <v>22</v>
      </c>
      <c r="C31" s="88" t="s">
        <v>9</v>
      </c>
      <c r="D31" s="88" t="s">
        <v>29</v>
      </c>
      <c r="E31" s="39" t="s">
        <v>151</v>
      </c>
      <c r="F31" s="39" t="s">
        <v>89</v>
      </c>
      <c r="G31" s="12">
        <v>41.4</v>
      </c>
      <c r="H31" s="12">
        <v>100</v>
      </c>
      <c r="I31" s="12">
        <f>G31+H31</f>
        <v>141.4</v>
      </c>
      <c r="J31" s="12">
        <v>0</v>
      </c>
      <c r="K31" s="12">
        <v>0</v>
      </c>
    </row>
    <row r="32" spans="1:11" ht="30" x14ac:dyDescent="0.2">
      <c r="A32" s="53" t="s">
        <v>184</v>
      </c>
      <c r="B32" s="43" t="s">
        <v>22</v>
      </c>
      <c r="C32" s="98" t="s">
        <v>9</v>
      </c>
      <c r="D32" s="98" t="s">
        <v>29</v>
      </c>
      <c r="E32" s="34" t="s">
        <v>183</v>
      </c>
      <c r="F32" s="34"/>
      <c r="G32" s="13">
        <f>G33</f>
        <v>0</v>
      </c>
      <c r="H32" s="13">
        <f t="shared" ref="H32:K34" si="8">H33</f>
        <v>308</v>
      </c>
      <c r="I32" s="13">
        <f t="shared" si="8"/>
        <v>308</v>
      </c>
      <c r="J32" s="13">
        <f t="shared" si="8"/>
        <v>0</v>
      </c>
      <c r="K32" s="13">
        <f t="shared" si="8"/>
        <v>0</v>
      </c>
    </row>
    <row r="33" spans="1:11" ht="30" x14ac:dyDescent="0.2">
      <c r="A33" s="53" t="s">
        <v>185</v>
      </c>
      <c r="B33" s="43" t="s">
        <v>22</v>
      </c>
      <c r="C33" s="98" t="s">
        <v>9</v>
      </c>
      <c r="D33" s="98" t="s">
        <v>29</v>
      </c>
      <c r="E33" s="34" t="s">
        <v>183</v>
      </c>
      <c r="F33" s="34" t="s">
        <v>42</v>
      </c>
      <c r="G33" s="13">
        <f>G34</f>
        <v>0</v>
      </c>
      <c r="H33" s="13">
        <f t="shared" si="8"/>
        <v>308</v>
      </c>
      <c r="I33" s="13">
        <f t="shared" si="8"/>
        <v>308</v>
      </c>
      <c r="J33" s="13">
        <f t="shared" si="8"/>
        <v>0</v>
      </c>
      <c r="K33" s="13">
        <f t="shared" si="8"/>
        <v>0</v>
      </c>
    </row>
    <row r="34" spans="1:11" ht="30" x14ac:dyDescent="0.2">
      <c r="A34" s="36" t="s">
        <v>67</v>
      </c>
      <c r="B34" s="43" t="s">
        <v>22</v>
      </c>
      <c r="C34" s="98" t="s">
        <v>9</v>
      </c>
      <c r="D34" s="98" t="s">
        <v>29</v>
      </c>
      <c r="E34" s="34" t="s">
        <v>183</v>
      </c>
      <c r="F34" s="34" t="s">
        <v>43</v>
      </c>
      <c r="G34" s="13">
        <f>G35</f>
        <v>0</v>
      </c>
      <c r="H34" s="13">
        <f t="shared" si="8"/>
        <v>308</v>
      </c>
      <c r="I34" s="13">
        <f t="shared" si="8"/>
        <v>308</v>
      </c>
      <c r="J34" s="13">
        <f t="shared" si="8"/>
        <v>0</v>
      </c>
      <c r="K34" s="13">
        <f t="shared" si="8"/>
        <v>0</v>
      </c>
    </row>
    <row r="35" spans="1:11" ht="15" x14ac:dyDescent="0.2">
      <c r="A35" s="38" t="s">
        <v>125</v>
      </c>
      <c r="B35" s="40" t="s">
        <v>22</v>
      </c>
      <c r="C35" s="100" t="s">
        <v>9</v>
      </c>
      <c r="D35" s="100" t="s">
        <v>29</v>
      </c>
      <c r="E35" s="99" t="s">
        <v>183</v>
      </c>
      <c r="F35" s="99" t="s">
        <v>32</v>
      </c>
      <c r="G35" s="12"/>
      <c r="H35" s="12">
        <v>308</v>
      </c>
      <c r="I35" s="12">
        <f>G35+H35</f>
        <v>308</v>
      </c>
      <c r="J35" s="12">
        <v>0</v>
      </c>
      <c r="K35" s="12">
        <v>0</v>
      </c>
    </row>
    <row r="36" spans="1:11" ht="28.5" x14ac:dyDescent="0.2">
      <c r="A36" s="46" t="s">
        <v>48</v>
      </c>
      <c r="B36" s="47" t="s">
        <v>22</v>
      </c>
      <c r="C36" s="47" t="s">
        <v>10</v>
      </c>
      <c r="D36" s="47" t="s">
        <v>25</v>
      </c>
      <c r="E36" s="47"/>
      <c r="F36" s="47"/>
      <c r="G36" s="15">
        <f t="shared" ref="G36:G41" si="9">G37</f>
        <v>1383.7</v>
      </c>
      <c r="H36" s="15">
        <f t="shared" ref="H36:K41" si="10">H37</f>
        <v>0</v>
      </c>
      <c r="I36" s="15">
        <f t="shared" si="10"/>
        <v>1383.7</v>
      </c>
      <c r="J36" s="15">
        <f t="shared" si="10"/>
        <v>2000</v>
      </c>
      <c r="K36" s="15">
        <f t="shared" si="10"/>
        <v>2000</v>
      </c>
    </row>
    <row r="37" spans="1:11" ht="15" x14ac:dyDescent="0.2">
      <c r="A37" s="48" t="s">
        <v>26</v>
      </c>
      <c r="B37" s="37" t="s">
        <v>22</v>
      </c>
      <c r="C37" s="37" t="s">
        <v>10</v>
      </c>
      <c r="D37" s="37" t="s">
        <v>24</v>
      </c>
      <c r="E37" s="49"/>
      <c r="F37" s="37"/>
      <c r="G37" s="13">
        <f t="shared" si="9"/>
        <v>1383.7</v>
      </c>
      <c r="H37" s="13">
        <f t="shared" si="10"/>
        <v>0</v>
      </c>
      <c r="I37" s="13">
        <f t="shared" si="10"/>
        <v>1383.7</v>
      </c>
      <c r="J37" s="13">
        <f t="shared" si="10"/>
        <v>2000</v>
      </c>
      <c r="K37" s="13">
        <f t="shared" si="10"/>
        <v>2000</v>
      </c>
    </row>
    <row r="38" spans="1:11" ht="15" x14ac:dyDescent="0.2">
      <c r="A38" s="33" t="s">
        <v>40</v>
      </c>
      <c r="B38" s="50" t="s">
        <v>22</v>
      </c>
      <c r="C38" s="50" t="s">
        <v>10</v>
      </c>
      <c r="D38" s="50" t="s">
        <v>24</v>
      </c>
      <c r="E38" s="34" t="s">
        <v>91</v>
      </c>
      <c r="F38" s="50"/>
      <c r="G38" s="13">
        <f t="shared" si="9"/>
        <v>1383.7</v>
      </c>
      <c r="H38" s="13">
        <f t="shared" si="10"/>
        <v>0</v>
      </c>
      <c r="I38" s="13">
        <f t="shared" si="10"/>
        <v>1383.7</v>
      </c>
      <c r="J38" s="13">
        <f t="shared" si="10"/>
        <v>2000</v>
      </c>
      <c r="K38" s="13">
        <f t="shared" si="10"/>
        <v>2000</v>
      </c>
    </row>
    <row r="39" spans="1:11" ht="30" x14ac:dyDescent="0.2">
      <c r="A39" s="51" t="s">
        <v>73</v>
      </c>
      <c r="B39" s="50" t="s">
        <v>22</v>
      </c>
      <c r="C39" s="50" t="s">
        <v>10</v>
      </c>
      <c r="D39" s="50" t="s">
        <v>24</v>
      </c>
      <c r="E39" s="34" t="s">
        <v>93</v>
      </c>
      <c r="F39" s="50"/>
      <c r="G39" s="13">
        <f t="shared" si="9"/>
        <v>1383.7</v>
      </c>
      <c r="H39" s="13">
        <f t="shared" si="10"/>
        <v>0</v>
      </c>
      <c r="I39" s="13">
        <f t="shared" si="10"/>
        <v>1383.7</v>
      </c>
      <c r="J39" s="13">
        <f t="shared" si="10"/>
        <v>2000</v>
      </c>
      <c r="K39" s="13">
        <f t="shared" si="10"/>
        <v>2000</v>
      </c>
    </row>
    <row r="40" spans="1:11" ht="30" x14ac:dyDescent="0.2">
      <c r="A40" s="36" t="s">
        <v>115</v>
      </c>
      <c r="B40" s="37">
        <v>920</v>
      </c>
      <c r="C40" s="50" t="s">
        <v>10</v>
      </c>
      <c r="D40" s="50" t="s">
        <v>24</v>
      </c>
      <c r="E40" s="34" t="s">
        <v>93</v>
      </c>
      <c r="F40" s="37" t="s">
        <v>42</v>
      </c>
      <c r="G40" s="13">
        <f t="shared" si="9"/>
        <v>1383.7</v>
      </c>
      <c r="H40" s="13">
        <f t="shared" si="10"/>
        <v>0</v>
      </c>
      <c r="I40" s="13">
        <f t="shared" si="10"/>
        <v>1383.7</v>
      </c>
      <c r="J40" s="13">
        <f t="shared" si="10"/>
        <v>2000</v>
      </c>
      <c r="K40" s="13">
        <f t="shared" si="10"/>
        <v>2000</v>
      </c>
    </row>
    <row r="41" spans="1:11" ht="30" x14ac:dyDescent="0.2">
      <c r="A41" s="36" t="s">
        <v>67</v>
      </c>
      <c r="B41" s="37">
        <v>920</v>
      </c>
      <c r="C41" s="50" t="s">
        <v>10</v>
      </c>
      <c r="D41" s="50" t="s">
        <v>24</v>
      </c>
      <c r="E41" s="34" t="s">
        <v>93</v>
      </c>
      <c r="F41" s="37" t="s">
        <v>43</v>
      </c>
      <c r="G41" s="13">
        <f t="shared" si="9"/>
        <v>1383.7</v>
      </c>
      <c r="H41" s="13">
        <f t="shared" si="10"/>
        <v>0</v>
      </c>
      <c r="I41" s="13">
        <f t="shared" si="10"/>
        <v>1383.7</v>
      </c>
      <c r="J41" s="13">
        <f t="shared" si="10"/>
        <v>2000</v>
      </c>
      <c r="K41" s="13">
        <f t="shared" si="10"/>
        <v>2000</v>
      </c>
    </row>
    <row r="42" spans="1:11" ht="15" x14ac:dyDescent="0.2">
      <c r="A42" s="38" t="s">
        <v>125</v>
      </c>
      <c r="B42" s="41" t="s">
        <v>22</v>
      </c>
      <c r="C42" s="41" t="s">
        <v>10</v>
      </c>
      <c r="D42" s="41" t="s">
        <v>24</v>
      </c>
      <c r="E42" s="41" t="s">
        <v>93</v>
      </c>
      <c r="F42" s="41" t="s">
        <v>32</v>
      </c>
      <c r="G42" s="42">
        <v>1383.7</v>
      </c>
      <c r="H42" s="42"/>
      <c r="I42" s="42">
        <f>G42+H42</f>
        <v>1383.7</v>
      </c>
      <c r="J42" s="42">
        <v>2000</v>
      </c>
      <c r="K42" s="42">
        <v>2000</v>
      </c>
    </row>
    <row r="43" spans="1:11" ht="14.25" x14ac:dyDescent="0.2">
      <c r="A43" s="46" t="s">
        <v>49</v>
      </c>
      <c r="B43" s="47">
        <v>920</v>
      </c>
      <c r="C43" s="47" t="s">
        <v>11</v>
      </c>
      <c r="D43" s="47" t="s">
        <v>25</v>
      </c>
      <c r="E43" s="47"/>
      <c r="F43" s="47"/>
      <c r="G43" s="15">
        <f>G51+G71+G44</f>
        <v>85477.4</v>
      </c>
      <c r="H43" s="15">
        <f>H51+H71+H44</f>
        <v>0</v>
      </c>
      <c r="I43" s="15">
        <f>I51+I71+I44</f>
        <v>85477.4</v>
      </c>
      <c r="J43" s="15">
        <f>J51+J71+J44</f>
        <v>11308.8</v>
      </c>
      <c r="K43" s="15">
        <f>K51+K71+K44</f>
        <v>4934.7</v>
      </c>
    </row>
    <row r="44" spans="1:11" ht="15" x14ac:dyDescent="0.2">
      <c r="A44" s="48" t="s">
        <v>124</v>
      </c>
      <c r="B44" s="37" t="s">
        <v>22</v>
      </c>
      <c r="C44" s="37" t="s">
        <v>11</v>
      </c>
      <c r="D44" s="37" t="s">
        <v>122</v>
      </c>
      <c r="E44" s="37"/>
      <c r="F44" s="37"/>
      <c r="G44" s="13">
        <f t="shared" ref="G44:G49" si="11">G45</f>
        <v>300</v>
      </c>
      <c r="H44" s="13">
        <f t="shared" ref="H44:K49" si="12">H45</f>
        <v>0</v>
      </c>
      <c r="I44" s="13">
        <f t="shared" si="12"/>
        <v>300</v>
      </c>
      <c r="J44" s="13">
        <f t="shared" si="12"/>
        <v>300</v>
      </c>
      <c r="K44" s="13">
        <f t="shared" si="12"/>
        <v>300</v>
      </c>
    </row>
    <row r="45" spans="1:11" ht="30" x14ac:dyDescent="0.2">
      <c r="A45" s="48" t="s">
        <v>155</v>
      </c>
      <c r="B45" s="37" t="s">
        <v>22</v>
      </c>
      <c r="C45" s="37" t="s">
        <v>11</v>
      </c>
      <c r="D45" s="37" t="s">
        <v>122</v>
      </c>
      <c r="E45" s="37" t="s">
        <v>94</v>
      </c>
      <c r="F45" s="37"/>
      <c r="G45" s="13">
        <f t="shared" si="11"/>
        <v>300</v>
      </c>
      <c r="H45" s="13">
        <f t="shared" si="12"/>
        <v>0</v>
      </c>
      <c r="I45" s="13">
        <f t="shared" si="12"/>
        <v>300</v>
      </c>
      <c r="J45" s="13">
        <f t="shared" si="12"/>
        <v>300</v>
      </c>
      <c r="K45" s="13">
        <f t="shared" si="12"/>
        <v>300</v>
      </c>
    </row>
    <row r="46" spans="1:11" ht="15" x14ac:dyDescent="0.2">
      <c r="A46" s="48" t="s">
        <v>87</v>
      </c>
      <c r="B46" s="37">
        <v>920</v>
      </c>
      <c r="C46" s="37" t="s">
        <v>11</v>
      </c>
      <c r="D46" s="37" t="s">
        <v>122</v>
      </c>
      <c r="E46" s="37" t="s">
        <v>95</v>
      </c>
      <c r="F46" s="37"/>
      <c r="G46" s="13">
        <f t="shared" si="11"/>
        <v>300</v>
      </c>
      <c r="H46" s="13">
        <f t="shared" si="12"/>
        <v>0</v>
      </c>
      <c r="I46" s="13">
        <f t="shared" si="12"/>
        <v>300</v>
      </c>
      <c r="J46" s="13">
        <f t="shared" si="12"/>
        <v>300</v>
      </c>
      <c r="K46" s="13">
        <f t="shared" si="12"/>
        <v>300</v>
      </c>
    </row>
    <row r="47" spans="1:11" ht="15" x14ac:dyDescent="0.2">
      <c r="A47" s="48" t="s">
        <v>123</v>
      </c>
      <c r="B47" s="37">
        <v>920</v>
      </c>
      <c r="C47" s="37" t="s">
        <v>11</v>
      </c>
      <c r="D47" s="37" t="s">
        <v>122</v>
      </c>
      <c r="E47" s="37" t="s">
        <v>126</v>
      </c>
      <c r="F47" s="37"/>
      <c r="G47" s="13">
        <f t="shared" si="11"/>
        <v>300</v>
      </c>
      <c r="H47" s="13">
        <f t="shared" si="12"/>
        <v>0</v>
      </c>
      <c r="I47" s="13">
        <f t="shared" si="12"/>
        <v>300</v>
      </c>
      <c r="J47" s="13">
        <f t="shared" si="12"/>
        <v>300</v>
      </c>
      <c r="K47" s="13">
        <f t="shared" si="12"/>
        <v>300</v>
      </c>
    </row>
    <row r="48" spans="1:11" ht="30" x14ac:dyDescent="0.2">
      <c r="A48" s="36" t="s">
        <v>115</v>
      </c>
      <c r="B48" s="37">
        <v>920</v>
      </c>
      <c r="C48" s="37" t="s">
        <v>11</v>
      </c>
      <c r="D48" s="37" t="s">
        <v>122</v>
      </c>
      <c r="E48" s="37" t="s">
        <v>126</v>
      </c>
      <c r="F48" s="37" t="s">
        <v>42</v>
      </c>
      <c r="G48" s="16">
        <f t="shared" si="11"/>
        <v>300</v>
      </c>
      <c r="H48" s="16">
        <f t="shared" si="12"/>
        <v>0</v>
      </c>
      <c r="I48" s="16">
        <f t="shared" si="12"/>
        <v>300</v>
      </c>
      <c r="J48" s="16">
        <f t="shared" si="12"/>
        <v>300</v>
      </c>
      <c r="K48" s="16">
        <f t="shared" si="12"/>
        <v>300</v>
      </c>
    </row>
    <row r="49" spans="1:11" ht="30" x14ac:dyDescent="0.2">
      <c r="A49" s="53" t="s">
        <v>67</v>
      </c>
      <c r="B49" s="37">
        <v>920</v>
      </c>
      <c r="C49" s="37" t="s">
        <v>11</v>
      </c>
      <c r="D49" s="37" t="s">
        <v>122</v>
      </c>
      <c r="E49" s="37" t="s">
        <v>126</v>
      </c>
      <c r="F49" s="37" t="s">
        <v>43</v>
      </c>
      <c r="G49" s="16">
        <f t="shared" si="11"/>
        <v>300</v>
      </c>
      <c r="H49" s="16">
        <f t="shared" si="12"/>
        <v>0</v>
      </c>
      <c r="I49" s="16">
        <f t="shared" si="12"/>
        <v>300</v>
      </c>
      <c r="J49" s="16">
        <f t="shared" si="12"/>
        <v>300</v>
      </c>
      <c r="K49" s="16">
        <f t="shared" si="12"/>
        <v>300</v>
      </c>
    </row>
    <row r="50" spans="1:11" ht="15" x14ac:dyDescent="0.2">
      <c r="A50" s="38" t="s">
        <v>125</v>
      </c>
      <c r="B50" s="40">
        <v>920</v>
      </c>
      <c r="C50" s="40" t="s">
        <v>11</v>
      </c>
      <c r="D50" s="54" t="s">
        <v>122</v>
      </c>
      <c r="E50" s="54" t="s">
        <v>126</v>
      </c>
      <c r="F50" s="40" t="s">
        <v>32</v>
      </c>
      <c r="G50" s="12">
        <v>300</v>
      </c>
      <c r="H50" s="12"/>
      <c r="I50" s="12">
        <f>G50+H50</f>
        <v>300</v>
      </c>
      <c r="J50" s="12">
        <v>300</v>
      </c>
      <c r="K50" s="12">
        <v>300</v>
      </c>
    </row>
    <row r="51" spans="1:11" ht="28.5" customHeight="1" x14ac:dyDescent="0.2">
      <c r="A51" s="48" t="s">
        <v>31</v>
      </c>
      <c r="B51" s="37">
        <v>920</v>
      </c>
      <c r="C51" s="37" t="s">
        <v>11</v>
      </c>
      <c r="D51" s="37" t="s">
        <v>23</v>
      </c>
      <c r="E51" s="37"/>
      <c r="F51" s="37"/>
      <c r="G51" s="13">
        <f>G52+G66</f>
        <v>85027.4</v>
      </c>
      <c r="H51" s="13">
        <f t="shared" ref="H51:I51" si="13">H52+H66</f>
        <v>0</v>
      </c>
      <c r="I51" s="13">
        <f t="shared" si="13"/>
        <v>85027.4</v>
      </c>
      <c r="J51" s="13">
        <f t="shared" ref="J51:K51" si="14">J52</f>
        <v>4305.6000000000004</v>
      </c>
      <c r="K51" s="13">
        <f t="shared" si="14"/>
        <v>4525.5</v>
      </c>
    </row>
    <row r="52" spans="1:11" ht="30" x14ac:dyDescent="0.2">
      <c r="A52" s="48" t="s">
        <v>155</v>
      </c>
      <c r="B52" s="37">
        <v>920</v>
      </c>
      <c r="C52" s="37" t="s">
        <v>11</v>
      </c>
      <c r="D52" s="37" t="s">
        <v>23</v>
      </c>
      <c r="E52" s="37" t="s">
        <v>94</v>
      </c>
      <c r="F52" s="37"/>
      <c r="G52" s="13">
        <f>G53</f>
        <v>30724</v>
      </c>
      <c r="H52" s="13">
        <f t="shared" ref="H52:I52" si="15">H53</f>
        <v>0</v>
      </c>
      <c r="I52" s="13">
        <f t="shared" si="15"/>
        <v>30724</v>
      </c>
      <c r="J52" s="13">
        <f>J53</f>
        <v>4305.6000000000004</v>
      </c>
      <c r="K52" s="13">
        <f>K53</f>
        <v>4525.5</v>
      </c>
    </row>
    <row r="53" spans="1:11" ht="15" x14ac:dyDescent="0.2">
      <c r="A53" s="48" t="s">
        <v>87</v>
      </c>
      <c r="B53" s="37">
        <v>920</v>
      </c>
      <c r="C53" s="37" t="s">
        <v>11</v>
      </c>
      <c r="D53" s="37" t="s">
        <v>23</v>
      </c>
      <c r="E53" s="37" t="s">
        <v>95</v>
      </c>
      <c r="F53" s="37"/>
      <c r="G53" s="13">
        <f>G58+G62+G54</f>
        <v>30724</v>
      </c>
      <c r="H53" s="13">
        <f t="shared" ref="H53:I53" si="16">H58+H62+H54</f>
        <v>0</v>
      </c>
      <c r="I53" s="13">
        <f t="shared" si="16"/>
        <v>30724</v>
      </c>
      <c r="J53" s="13">
        <f t="shared" ref="J53:K53" si="17">J58+J62+J54</f>
        <v>4305.6000000000004</v>
      </c>
      <c r="K53" s="13">
        <f t="shared" si="17"/>
        <v>4525.5</v>
      </c>
    </row>
    <row r="54" spans="1:11" ht="30" x14ac:dyDescent="0.2">
      <c r="A54" s="48" t="s">
        <v>88</v>
      </c>
      <c r="B54" s="37">
        <v>920</v>
      </c>
      <c r="C54" s="37" t="s">
        <v>11</v>
      </c>
      <c r="D54" s="37" t="s">
        <v>23</v>
      </c>
      <c r="E54" s="37" t="s">
        <v>174</v>
      </c>
      <c r="F54" s="37"/>
      <c r="G54" s="13">
        <f>G55</f>
        <v>3030.3</v>
      </c>
      <c r="H54" s="13">
        <f t="shared" ref="H54:I56" si="18">H55</f>
        <v>0</v>
      </c>
      <c r="I54" s="13">
        <f t="shared" si="18"/>
        <v>3030.3</v>
      </c>
      <c r="J54" s="13">
        <f t="shared" ref="J54:K56" si="19">J55</f>
        <v>3111.9</v>
      </c>
      <c r="K54" s="13">
        <f t="shared" si="19"/>
        <v>3331.8</v>
      </c>
    </row>
    <row r="55" spans="1:11" ht="30" x14ac:dyDescent="0.2">
      <c r="A55" s="36" t="s">
        <v>115</v>
      </c>
      <c r="B55" s="37">
        <v>920</v>
      </c>
      <c r="C55" s="37" t="s">
        <v>11</v>
      </c>
      <c r="D55" s="37" t="s">
        <v>23</v>
      </c>
      <c r="E55" s="37" t="s">
        <v>174</v>
      </c>
      <c r="F55" s="37" t="s">
        <v>42</v>
      </c>
      <c r="G55" s="13">
        <f>G56</f>
        <v>3030.3</v>
      </c>
      <c r="H55" s="13">
        <f t="shared" si="18"/>
        <v>0</v>
      </c>
      <c r="I55" s="13">
        <f t="shared" si="18"/>
        <v>3030.3</v>
      </c>
      <c r="J55" s="13">
        <f t="shared" si="19"/>
        <v>3111.9</v>
      </c>
      <c r="K55" s="13">
        <f t="shared" si="19"/>
        <v>3331.8</v>
      </c>
    </row>
    <row r="56" spans="1:11" ht="30" x14ac:dyDescent="0.2">
      <c r="A56" s="53" t="s">
        <v>67</v>
      </c>
      <c r="B56" s="37">
        <v>920</v>
      </c>
      <c r="C56" s="37" t="s">
        <v>11</v>
      </c>
      <c r="D56" s="37" t="s">
        <v>23</v>
      </c>
      <c r="E56" s="37" t="s">
        <v>174</v>
      </c>
      <c r="F56" s="37" t="s">
        <v>43</v>
      </c>
      <c r="G56" s="13">
        <f>G57</f>
        <v>3030.3</v>
      </c>
      <c r="H56" s="13">
        <f t="shared" si="18"/>
        <v>0</v>
      </c>
      <c r="I56" s="13">
        <f t="shared" si="18"/>
        <v>3030.3</v>
      </c>
      <c r="J56" s="13">
        <f t="shared" si="19"/>
        <v>3111.9</v>
      </c>
      <c r="K56" s="13">
        <f t="shared" si="19"/>
        <v>3331.8</v>
      </c>
    </row>
    <row r="57" spans="1:11" ht="15" x14ac:dyDescent="0.2">
      <c r="A57" s="38" t="s">
        <v>125</v>
      </c>
      <c r="B57" s="40">
        <v>920</v>
      </c>
      <c r="C57" s="40" t="s">
        <v>11</v>
      </c>
      <c r="D57" s="40" t="s">
        <v>23</v>
      </c>
      <c r="E57" s="40" t="s">
        <v>174</v>
      </c>
      <c r="F57" s="40" t="s">
        <v>32</v>
      </c>
      <c r="G57" s="12">
        <f>145.4+2884.9</f>
        <v>3030.3</v>
      </c>
      <c r="H57" s="12"/>
      <c r="I57" s="12">
        <f>G57+H57</f>
        <v>3030.3</v>
      </c>
      <c r="J57" s="12">
        <f>99.6+3012.3</f>
        <v>3111.9</v>
      </c>
      <c r="K57" s="12">
        <f>168.3+3163.5</f>
        <v>3331.8</v>
      </c>
    </row>
    <row r="58" spans="1:11" ht="30" x14ac:dyDescent="0.2">
      <c r="A58" s="48" t="s">
        <v>88</v>
      </c>
      <c r="B58" s="37">
        <v>920</v>
      </c>
      <c r="C58" s="37" t="s">
        <v>11</v>
      </c>
      <c r="D58" s="37" t="s">
        <v>23</v>
      </c>
      <c r="E58" s="37" t="s">
        <v>158</v>
      </c>
      <c r="F58" s="37"/>
      <c r="G58" s="13">
        <f t="shared" ref="G58:G60" si="20">G59</f>
        <v>1193.7</v>
      </c>
      <c r="H58" s="13">
        <f t="shared" ref="H58:K60" si="21">H59</f>
        <v>0</v>
      </c>
      <c r="I58" s="13">
        <f t="shared" si="21"/>
        <v>1193.7</v>
      </c>
      <c r="J58" s="13">
        <f t="shared" si="21"/>
        <v>1193.7</v>
      </c>
      <c r="K58" s="13">
        <f t="shared" si="21"/>
        <v>1193.7</v>
      </c>
    </row>
    <row r="59" spans="1:11" s="7" customFormat="1" ht="21.75" customHeight="1" x14ac:dyDescent="0.2">
      <c r="A59" s="36" t="s">
        <v>115</v>
      </c>
      <c r="B59" s="37">
        <v>920</v>
      </c>
      <c r="C59" s="37" t="s">
        <v>11</v>
      </c>
      <c r="D59" s="37" t="s">
        <v>23</v>
      </c>
      <c r="E59" s="37" t="s">
        <v>158</v>
      </c>
      <c r="F59" s="37" t="s">
        <v>42</v>
      </c>
      <c r="G59" s="16">
        <f t="shared" si="20"/>
        <v>1193.7</v>
      </c>
      <c r="H59" s="16">
        <f t="shared" si="21"/>
        <v>0</v>
      </c>
      <c r="I59" s="16">
        <f t="shared" si="21"/>
        <v>1193.7</v>
      </c>
      <c r="J59" s="16">
        <f t="shared" si="21"/>
        <v>1193.7</v>
      </c>
      <c r="K59" s="16">
        <f t="shared" si="21"/>
        <v>1193.7</v>
      </c>
    </row>
    <row r="60" spans="1:11" s="7" customFormat="1" ht="30" x14ac:dyDescent="0.2">
      <c r="A60" s="53" t="s">
        <v>67</v>
      </c>
      <c r="B60" s="37">
        <v>920</v>
      </c>
      <c r="C60" s="37" t="s">
        <v>11</v>
      </c>
      <c r="D60" s="37" t="s">
        <v>23</v>
      </c>
      <c r="E60" s="37" t="s">
        <v>158</v>
      </c>
      <c r="F60" s="37" t="s">
        <v>43</v>
      </c>
      <c r="G60" s="16">
        <f t="shared" si="20"/>
        <v>1193.7</v>
      </c>
      <c r="H60" s="16">
        <f t="shared" si="21"/>
        <v>0</v>
      </c>
      <c r="I60" s="16">
        <f t="shared" si="21"/>
        <v>1193.7</v>
      </c>
      <c r="J60" s="16">
        <f t="shared" si="21"/>
        <v>1193.7</v>
      </c>
      <c r="K60" s="16">
        <f t="shared" si="21"/>
        <v>1193.7</v>
      </c>
    </row>
    <row r="61" spans="1:11" s="7" customFormat="1" ht="15" x14ac:dyDescent="0.2">
      <c r="A61" s="38" t="s">
        <v>125</v>
      </c>
      <c r="B61" s="40">
        <v>920</v>
      </c>
      <c r="C61" s="40" t="s">
        <v>11</v>
      </c>
      <c r="D61" s="40" t="s">
        <v>23</v>
      </c>
      <c r="E61" s="40" t="s">
        <v>158</v>
      </c>
      <c r="F61" s="40" t="s">
        <v>32</v>
      </c>
      <c r="G61" s="12">
        <v>1193.7</v>
      </c>
      <c r="H61" s="12"/>
      <c r="I61" s="12">
        <f>G61+H61</f>
        <v>1193.7</v>
      </c>
      <c r="J61" s="12">
        <v>1193.7</v>
      </c>
      <c r="K61" s="12">
        <v>1193.7</v>
      </c>
    </row>
    <row r="62" spans="1:11" s="7" customFormat="1" ht="45" x14ac:dyDescent="0.2">
      <c r="A62" s="52" t="s">
        <v>114</v>
      </c>
      <c r="B62" s="37" t="s">
        <v>22</v>
      </c>
      <c r="C62" s="37" t="s">
        <v>11</v>
      </c>
      <c r="D62" s="37" t="s">
        <v>23</v>
      </c>
      <c r="E62" s="37" t="s">
        <v>159</v>
      </c>
      <c r="F62" s="37"/>
      <c r="G62" s="16">
        <f t="shared" ref="G62:G64" si="22">G63</f>
        <v>26500</v>
      </c>
      <c r="H62" s="16">
        <f t="shared" ref="H62:K64" si="23">H63</f>
        <v>0</v>
      </c>
      <c r="I62" s="16">
        <f t="shared" si="23"/>
        <v>26500</v>
      </c>
      <c r="J62" s="16">
        <f t="shared" si="23"/>
        <v>0</v>
      </c>
      <c r="K62" s="16">
        <f t="shared" si="23"/>
        <v>0</v>
      </c>
    </row>
    <row r="63" spans="1:11" s="7" customFormat="1" ht="30" x14ac:dyDescent="0.2">
      <c r="A63" s="36" t="s">
        <v>115</v>
      </c>
      <c r="B63" s="37" t="s">
        <v>22</v>
      </c>
      <c r="C63" s="37" t="s">
        <v>11</v>
      </c>
      <c r="D63" s="37" t="s">
        <v>23</v>
      </c>
      <c r="E63" s="37" t="s">
        <v>160</v>
      </c>
      <c r="F63" s="37" t="s">
        <v>42</v>
      </c>
      <c r="G63" s="16">
        <f t="shared" si="22"/>
        <v>26500</v>
      </c>
      <c r="H63" s="16">
        <f t="shared" si="23"/>
        <v>0</v>
      </c>
      <c r="I63" s="16">
        <f t="shared" si="23"/>
        <v>26500</v>
      </c>
      <c r="J63" s="16">
        <f t="shared" si="23"/>
        <v>0</v>
      </c>
      <c r="K63" s="16">
        <f t="shared" si="23"/>
        <v>0</v>
      </c>
    </row>
    <row r="64" spans="1:11" s="7" customFormat="1" ht="30" x14ac:dyDescent="0.2">
      <c r="A64" s="52" t="s">
        <v>67</v>
      </c>
      <c r="B64" s="37" t="s">
        <v>22</v>
      </c>
      <c r="C64" s="37" t="s">
        <v>11</v>
      </c>
      <c r="D64" s="37" t="s">
        <v>23</v>
      </c>
      <c r="E64" s="37" t="s">
        <v>159</v>
      </c>
      <c r="F64" s="37" t="s">
        <v>43</v>
      </c>
      <c r="G64" s="16">
        <f t="shared" si="22"/>
        <v>26500</v>
      </c>
      <c r="H64" s="16">
        <f t="shared" si="23"/>
        <v>0</v>
      </c>
      <c r="I64" s="16">
        <f t="shared" si="23"/>
        <v>26500</v>
      </c>
      <c r="J64" s="16">
        <f t="shared" si="23"/>
        <v>0</v>
      </c>
      <c r="K64" s="16">
        <f t="shared" si="23"/>
        <v>0</v>
      </c>
    </row>
    <row r="65" spans="1:11" s="7" customFormat="1" ht="34.5" customHeight="1" x14ac:dyDescent="0.2">
      <c r="A65" s="55" t="s">
        <v>68</v>
      </c>
      <c r="B65" s="40" t="s">
        <v>22</v>
      </c>
      <c r="C65" s="40" t="s">
        <v>11</v>
      </c>
      <c r="D65" s="40" t="s">
        <v>23</v>
      </c>
      <c r="E65" s="40" t="s">
        <v>159</v>
      </c>
      <c r="F65" s="40" t="s">
        <v>34</v>
      </c>
      <c r="G65" s="12">
        <v>26500</v>
      </c>
      <c r="H65" s="12"/>
      <c r="I65" s="12">
        <f>G65+H65</f>
        <v>26500</v>
      </c>
      <c r="J65" s="12">
        <v>0</v>
      </c>
      <c r="K65" s="12">
        <v>0</v>
      </c>
    </row>
    <row r="66" spans="1:11" s="7" customFormat="1" ht="50.25" customHeight="1" x14ac:dyDescent="0.2">
      <c r="A66" s="52" t="s">
        <v>154</v>
      </c>
      <c r="B66" s="37" t="s">
        <v>22</v>
      </c>
      <c r="C66" s="37" t="s">
        <v>11</v>
      </c>
      <c r="D66" s="37" t="s">
        <v>23</v>
      </c>
      <c r="E66" s="37" t="s">
        <v>162</v>
      </c>
      <c r="F66" s="37"/>
      <c r="G66" s="16">
        <f>G67</f>
        <v>54303.399999999994</v>
      </c>
      <c r="H66" s="16">
        <f t="shared" ref="H66:I66" si="24">H67</f>
        <v>0</v>
      </c>
      <c r="I66" s="16">
        <f t="shared" si="24"/>
        <v>54303.399999999994</v>
      </c>
      <c r="J66" s="16">
        <f>J67</f>
        <v>0</v>
      </c>
      <c r="K66" s="16">
        <f>K67</f>
        <v>0</v>
      </c>
    </row>
    <row r="67" spans="1:11" s="7" customFormat="1" ht="75" x14ac:dyDescent="0.2">
      <c r="A67" s="52" t="s">
        <v>152</v>
      </c>
      <c r="B67" s="37" t="s">
        <v>22</v>
      </c>
      <c r="C67" s="37" t="s">
        <v>11</v>
      </c>
      <c r="D67" s="37" t="s">
        <v>23</v>
      </c>
      <c r="E67" s="37" t="s">
        <v>163</v>
      </c>
      <c r="F67" s="37"/>
      <c r="G67" s="16">
        <f t="shared" ref="G67:G69" si="25">G68</f>
        <v>54303.399999999994</v>
      </c>
      <c r="H67" s="16">
        <f t="shared" ref="H67:K69" si="26">H68</f>
        <v>0</v>
      </c>
      <c r="I67" s="16">
        <f t="shared" si="26"/>
        <v>54303.399999999994</v>
      </c>
      <c r="J67" s="16">
        <f t="shared" si="26"/>
        <v>0</v>
      </c>
      <c r="K67" s="16">
        <f t="shared" si="26"/>
        <v>0</v>
      </c>
    </row>
    <row r="68" spans="1:11" s="7" customFormat="1" ht="30" x14ac:dyDescent="0.2">
      <c r="A68" s="36" t="s">
        <v>115</v>
      </c>
      <c r="B68" s="37" t="s">
        <v>22</v>
      </c>
      <c r="C68" s="37" t="s">
        <v>11</v>
      </c>
      <c r="D68" s="37" t="s">
        <v>23</v>
      </c>
      <c r="E68" s="37" t="s">
        <v>163</v>
      </c>
      <c r="F68" s="37" t="s">
        <v>42</v>
      </c>
      <c r="G68" s="16">
        <f t="shared" si="25"/>
        <v>54303.399999999994</v>
      </c>
      <c r="H68" s="16">
        <f t="shared" si="26"/>
        <v>0</v>
      </c>
      <c r="I68" s="16">
        <f t="shared" si="26"/>
        <v>54303.399999999994</v>
      </c>
      <c r="J68" s="16">
        <f t="shared" si="26"/>
        <v>0</v>
      </c>
      <c r="K68" s="16">
        <f t="shared" si="26"/>
        <v>0</v>
      </c>
    </row>
    <row r="69" spans="1:11" s="7" customFormat="1" ht="30" x14ac:dyDescent="0.2">
      <c r="A69" s="52" t="s">
        <v>67</v>
      </c>
      <c r="B69" s="37" t="s">
        <v>22</v>
      </c>
      <c r="C69" s="37" t="s">
        <v>11</v>
      </c>
      <c r="D69" s="37" t="s">
        <v>23</v>
      </c>
      <c r="E69" s="37" t="s">
        <v>163</v>
      </c>
      <c r="F69" s="37" t="s">
        <v>43</v>
      </c>
      <c r="G69" s="16">
        <f t="shared" si="25"/>
        <v>54303.399999999994</v>
      </c>
      <c r="H69" s="16">
        <f t="shared" si="26"/>
        <v>0</v>
      </c>
      <c r="I69" s="16">
        <f t="shared" si="26"/>
        <v>54303.399999999994</v>
      </c>
      <c r="J69" s="16">
        <f t="shared" si="26"/>
        <v>0</v>
      </c>
      <c r="K69" s="16">
        <f t="shared" si="26"/>
        <v>0</v>
      </c>
    </row>
    <row r="70" spans="1:11" s="7" customFormat="1" ht="45" x14ac:dyDescent="0.2">
      <c r="A70" s="55" t="s">
        <v>68</v>
      </c>
      <c r="B70" s="40" t="s">
        <v>22</v>
      </c>
      <c r="C70" s="40" t="s">
        <v>11</v>
      </c>
      <c r="D70" s="40" t="s">
        <v>23</v>
      </c>
      <c r="E70" s="12" t="s">
        <v>163</v>
      </c>
      <c r="F70" s="40" t="s">
        <v>34</v>
      </c>
      <c r="G70" s="12">
        <f>54326.2-22.8</f>
        <v>54303.399999999994</v>
      </c>
      <c r="H70" s="12"/>
      <c r="I70" s="12">
        <f>G70+H70</f>
        <v>54303.399999999994</v>
      </c>
      <c r="J70" s="12">
        <v>0</v>
      </c>
      <c r="K70" s="12">
        <v>0</v>
      </c>
    </row>
    <row r="71" spans="1:11" ht="15" x14ac:dyDescent="0.2">
      <c r="A71" s="52" t="s">
        <v>116</v>
      </c>
      <c r="B71" s="37" t="s">
        <v>22</v>
      </c>
      <c r="C71" s="37" t="s">
        <v>11</v>
      </c>
      <c r="D71" s="37" t="s">
        <v>117</v>
      </c>
      <c r="E71" s="37"/>
      <c r="F71" s="50"/>
      <c r="G71" s="18">
        <f>G72+G82</f>
        <v>150</v>
      </c>
      <c r="H71" s="18">
        <f t="shared" ref="H71:I71" si="27">H72+H82</f>
        <v>0</v>
      </c>
      <c r="I71" s="18">
        <f t="shared" si="27"/>
        <v>150</v>
      </c>
      <c r="J71" s="18">
        <f t="shared" ref="J71:K71" si="28">J72+J82</f>
        <v>6703.2</v>
      </c>
      <c r="K71" s="18">
        <f t="shared" si="28"/>
        <v>109.2</v>
      </c>
    </row>
    <row r="72" spans="1:11" ht="30" x14ac:dyDescent="0.2">
      <c r="A72" s="52" t="s">
        <v>155</v>
      </c>
      <c r="B72" s="37" t="s">
        <v>22</v>
      </c>
      <c r="C72" s="37" t="s">
        <v>11</v>
      </c>
      <c r="D72" s="37" t="s">
        <v>117</v>
      </c>
      <c r="E72" s="37" t="s">
        <v>94</v>
      </c>
      <c r="F72" s="50"/>
      <c r="G72" s="18">
        <f t="shared" ref="G72" si="29">G73</f>
        <v>100</v>
      </c>
      <c r="H72" s="18">
        <f t="shared" ref="H72:K72" si="30">H73</f>
        <v>0</v>
      </c>
      <c r="I72" s="18">
        <f t="shared" si="30"/>
        <v>100</v>
      </c>
      <c r="J72" s="18">
        <f t="shared" si="30"/>
        <v>6703.2</v>
      </c>
      <c r="K72" s="18">
        <f t="shared" si="30"/>
        <v>109.2</v>
      </c>
    </row>
    <row r="73" spans="1:11" ht="75" x14ac:dyDescent="0.2">
      <c r="A73" s="52" t="s">
        <v>179</v>
      </c>
      <c r="B73" s="37">
        <v>920</v>
      </c>
      <c r="C73" s="37" t="s">
        <v>11</v>
      </c>
      <c r="D73" s="37" t="s">
        <v>117</v>
      </c>
      <c r="E73" s="37" t="s">
        <v>118</v>
      </c>
      <c r="F73" s="50"/>
      <c r="G73" s="18">
        <f>G74+G78</f>
        <v>100</v>
      </c>
      <c r="H73" s="18">
        <f t="shared" ref="H73:I73" si="31">H74+H78</f>
        <v>0</v>
      </c>
      <c r="I73" s="18">
        <f t="shared" si="31"/>
        <v>100</v>
      </c>
      <c r="J73" s="18">
        <f t="shared" ref="J73:K73" si="32">J74+J78</f>
        <v>6703.2</v>
      </c>
      <c r="K73" s="18">
        <f t="shared" si="32"/>
        <v>109.2</v>
      </c>
    </row>
    <row r="74" spans="1:11" ht="35.25" customHeight="1" x14ac:dyDescent="0.2">
      <c r="A74" s="36" t="s">
        <v>134</v>
      </c>
      <c r="B74" s="43" t="s">
        <v>22</v>
      </c>
      <c r="C74" s="43" t="s">
        <v>11</v>
      </c>
      <c r="D74" s="43" t="s">
        <v>117</v>
      </c>
      <c r="E74" s="43" t="s">
        <v>161</v>
      </c>
      <c r="F74" s="43"/>
      <c r="G74" s="13">
        <f>G75</f>
        <v>100</v>
      </c>
      <c r="H74" s="13">
        <f t="shared" ref="H74:I76" si="33">H75</f>
        <v>0</v>
      </c>
      <c r="I74" s="13">
        <f t="shared" si="33"/>
        <v>100</v>
      </c>
      <c r="J74" s="13">
        <f t="shared" ref="J74:K74" si="34">J75</f>
        <v>104.5</v>
      </c>
      <c r="K74" s="13">
        <f t="shared" si="34"/>
        <v>109.2</v>
      </c>
    </row>
    <row r="75" spans="1:11" ht="36" customHeight="1" x14ac:dyDescent="0.2">
      <c r="A75" s="36" t="s">
        <v>115</v>
      </c>
      <c r="B75" s="43" t="s">
        <v>22</v>
      </c>
      <c r="C75" s="43" t="s">
        <v>11</v>
      </c>
      <c r="D75" s="43" t="s">
        <v>117</v>
      </c>
      <c r="E75" s="43" t="s">
        <v>161</v>
      </c>
      <c r="F75" s="43" t="s">
        <v>42</v>
      </c>
      <c r="G75" s="13">
        <f>G76</f>
        <v>100</v>
      </c>
      <c r="H75" s="13">
        <f t="shared" si="33"/>
        <v>0</v>
      </c>
      <c r="I75" s="13">
        <f t="shared" si="33"/>
        <v>100</v>
      </c>
      <c r="J75" s="13">
        <f>J76</f>
        <v>104.5</v>
      </c>
      <c r="K75" s="13">
        <f>K76</f>
        <v>109.2</v>
      </c>
    </row>
    <row r="76" spans="1:11" ht="30" x14ac:dyDescent="0.2">
      <c r="A76" s="36" t="s">
        <v>67</v>
      </c>
      <c r="B76" s="43" t="s">
        <v>22</v>
      </c>
      <c r="C76" s="43" t="s">
        <v>11</v>
      </c>
      <c r="D76" s="43" t="s">
        <v>117</v>
      </c>
      <c r="E76" s="43" t="s">
        <v>161</v>
      </c>
      <c r="F76" s="43" t="s">
        <v>43</v>
      </c>
      <c r="G76" s="13">
        <f>G77</f>
        <v>100</v>
      </c>
      <c r="H76" s="13">
        <f t="shared" si="33"/>
        <v>0</v>
      </c>
      <c r="I76" s="13">
        <f t="shared" si="33"/>
        <v>100</v>
      </c>
      <c r="J76" s="13">
        <f>J77</f>
        <v>104.5</v>
      </c>
      <c r="K76" s="13">
        <f>K77</f>
        <v>109.2</v>
      </c>
    </row>
    <row r="77" spans="1:11" ht="15" x14ac:dyDescent="0.2">
      <c r="A77" s="38" t="s">
        <v>125</v>
      </c>
      <c r="B77" s="54" t="s">
        <v>22</v>
      </c>
      <c r="C77" s="54" t="s">
        <v>11</v>
      </c>
      <c r="D77" s="54" t="s">
        <v>117</v>
      </c>
      <c r="E77" s="54" t="s">
        <v>161</v>
      </c>
      <c r="F77" s="56" t="s">
        <v>32</v>
      </c>
      <c r="G77" s="57">
        <v>100</v>
      </c>
      <c r="H77" s="57"/>
      <c r="I77" s="57">
        <f>G77+H77</f>
        <v>100</v>
      </c>
      <c r="J77" s="57">
        <v>104.5</v>
      </c>
      <c r="K77" s="57">
        <v>109.2</v>
      </c>
    </row>
    <row r="78" spans="1:11" ht="45" x14ac:dyDescent="0.2">
      <c r="A78" s="48" t="s">
        <v>172</v>
      </c>
      <c r="B78" s="37">
        <v>920</v>
      </c>
      <c r="C78" s="37" t="s">
        <v>11</v>
      </c>
      <c r="D78" s="37" t="s">
        <v>117</v>
      </c>
      <c r="E78" s="37" t="s">
        <v>173</v>
      </c>
      <c r="F78" s="37"/>
      <c r="G78" s="14">
        <f t="shared" ref="G78:G80" si="35">G79</f>
        <v>0</v>
      </c>
      <c r="H78" s="14">
        <f t="shared" ref="H78:K80" si="36">H79</f>
        <v>0</v>
      </c>
      <c r="I78" s="14">
        <f t="shared" si="36"/>
        <v>0</v>
      </c>
      <c r="J78" s="14">
        <f t="shared" si="36"/>
        <v>6598.7</v>
      </c>
      <c r="K78" s="14">
        <f t="shared" si="36"/>
        <v>0</v>
      </c>
    </row>
    <row r="79" spans="1:11" ht="30" x14ac:dyDescent="0.2">
      <c r="A79" s="36" t="s">
        <v>115</v>
      </c>
      <c r="B79" s="37">
        <v>920</v>
      </c>
      <c r="C79" s="37" t="s">
        <v>11</v>
      </c>
      <c r="D79" s="37" t="s">
        <v>117</v>
      </c>
      <c r="E79" s="37" t="s">
        <v>173</v>
      </c>
      <c r="F79" s="37" t="s">
        <v>42</v>
      </c>
      <c r="G79" s="14">
        <f t="shared" si="35"/>
        <v>0</v>
      </c>
      <c r="H79" s="14">
        <f t="shared" si="36"/>
        <v>0</v>
      </c>
      <c r="I79" s="14">
        <f t="shared" si="36"/>
        <v>0</v>
      </c>
      <c r="J79" s="14">
        <f t="shared" si="36"/>
        <v>6598.7</v>
      </c>
      <c r="K79" s="14">
        <f t="shared" si="36"/>
        <v>0</v>
      </c>
    </row>
    <row r="80" spans="1:11" ht="30" x14ac:dyDescent="0.2">
      <c r="A80" s="36" t="s">
        <v>67</v>
      </c>
      <c r="B80" s="37">
        <v>920</v>
      </c>
      <c r="C80" s="37" t="s">
        <v>11</v>
      </c>
      <c r="D80" s="37" t="s">
        <v>117</v>
      </c>
      <c r="E80" s="37" t="s">
        <v>173</v>
      </c>
      <c r="F80" s="37" t="s">
        <v>43</v>
      </c>
      <c r="G80" s="14">
        <f t="shared" si="35"/>
        <v>0</v>
      </c>
      <c r="H80" s="14">
        <f t="shared" si="36"/>
        <v>0</v>
      </c>
      <c r="I80" s="14">
        <f t="shared" si="36"/>
        <v>0</v>
      </c>
      <c r="J80" s="14">
        <f t="shared" si="36"/>
        <v>6598.7</v>
      </c>
      <c r="K80" s="14">
        <f t="shared" si="36"/>
        <v>0</v>
      </c>
    </row>
    <row r="81" spans="1:13" ht="15" x14ac:dyDescent="0.2">
      <c r="A81" s="38" t="s">
        <v>125</v>
      </c>
      <c r="B81" s="54">
        <v>920</v>
      </c>
      <c r="C81" s="54" t="s">
        <v>11</v>
      </c>
      <c r="D81" s="54" t="s">
        <v>117</v>
      </c>
      <c r="E81" s="54" t="s">
        <v>173</v>
      </c>
      <c r="F81" s="54" t="s">
        <v>32</v>
      </c>
      <c r="G81" s="17"/>
      <c r="H81" s="17"/>
      <c r="I81" s="17">
        <f>G81+H81</f>
        <v>0</v>
      </c>
      <c r="J81" s="17">
        <f>6268.8+329.9</f>
        <v>6598.7</v>
      </c>
      <c r="K81" s="17">
        <v>0</v>
      </c>
    </row>
    <row r="82" spans="1:13" ht="15" x14ac:dyDescent="0.2">
      <c r="A82" s="33" t="s">
        <v>40</v>
      </c>
      <c r="B82" s="43" t="s">
        <v>22</v>
      </c>
      <c r="C82" s="43" t="s">
        <v>11</v>
      </c>
      <c r="D82" s="43" t="s">
        <v>117</v>
      </c>
      <c r="E82" s="37" t="s">
        <v>91</v>
      </c>
      <c r="F82" s="43"/>
      <c r="G82" s="13">
        <f>G83</f>
        <v>50</v>
      </c>
      <c r="H82" s="13">
        <f t="shared" ref="H82:I85" si="37">H83</f>
        <v>0</v>
      </c>
      <c r="I82" s="13">
        <f t="shared" si="37"/>
        <v>50</v>
      </c>
      <c r="J82" s="13">
        <f t="shared" ref="J82:K85" si="38">J83</f>
        <v>0</v>
      </c>
      <c r="K82" s="13">
        <f t="shared" si="38"/>
        <v>0</v>
      </c>
    </row>
    <row r="83" spans="1:13" ht="30" x14ac:dyDescent="0.2">
      <c r="A83" s="36" t="s">
        <v>139</v>
      </c>
      <c r="B83" s="43" t="s">
        <v>22</v>
      </c>
      <c r="C83" s="43" t="s">
        <v>11</v>
      </c>
      <c r="D83" s="43" t="s">
        <v>117</v>
      </c>
      <c r="E83" s="37" t="s">
        <v>138</v>
      </c>
      <c r="G83" s="13">
        <f>G84</f>
        <v>50</v>
      </c>
      <c r="H83" s="13">
        <f t="shared" si="37"/>
        <v>0</v>
      </c>
      <c r="I83" s="13">
        <f t="shared" si="37"/>
        <v>50</v>
      </c>
      <c r="J83" s="13">
        <f t="shared" si="38"/>
        <v>0</v>
      </c>
      <c r="K83" s="13">
        <f t="shared" si="38"/>
        <v>0</v>
      </c>
    </row>
    <row r="84" spans="1:13" ht="30" x14ac:dyDescent="0.2">
      <c r="A84" s="36" t="s">
        <v>115</v>
      </c>
      <c r="B84" s="43" t="s">
        <v>22</v>
      </c>
      <c r="C84" s="43" t="s">
        <v>11</v>
      </c>
      <c r="D84" s="43" t="s">
        <v>117</v>
      </c>
      <c r="E84" s="37" t="s">
        <v>138</v>
      </c>
      <c r="F84" s="43" t="s">
        <v>42</v>
      </c>
      <c r="G84" s="13">
        <f>G85</f>
        <v>50</v>
      </c>
      <c r="H84" s="13">
        <f t="shared" si="37"/>
        <v>0</v>
      </c>
      <c r="I84" s="13">
        <f t="shared" si="37"/>
        <v>50</v>
      </c>
      <c r="J84" s="13">
        <f t="shared" si="38"/>
        <v>0</v>
      </c>
      <c r="K84" s="13">
        <f t="shared" si="38"/>
        <v>0</v>
      </c>
    </row>
    <row r="85" spans="1:13" ht="30" x14ac:dyDescent="0.2">
      <c r="A85" s="36" t="s">
        <v>67</v>
      </c>
      <c r="B85" s="43" t="s">
        <v>22</v>
      </c>
      <c r="C85" s="43" t="s">
        <v>11</v>
      </c>
      <c r="D85" s="43" t="s">
        <v>117</v>
      </c>
      <c r="E85" s="37" t="s">
        <v>138</v>
      </c>
      <c r="F85" s="43" t="s">
        <v>43</v>
      </c>
      <c r="G85" s="13">
        <f>G86</f>
        <v>50</v>
      </c>
      <c r="H85" s="13">
        <f t="shared" si="37"/>
        <v>0</v>
      </c>
      <c r="I85" s="13">
        <f t="shared" si="37"/>
        <v>50</v>
      </c>
      <c r="J85" s="13">
        <f t="shared" si="38"/>
        <v>0</v>
      </c>
      <c r="K85" s="13">
        <f t="shared" si="38"/>
        <v>0</v>
      </c>
    </row>
    <row r="86" spans="1:13" ht="15" x14ac:dyDescent="0.2">
      <c r="A86" s="38" t="s">
        <v>125</v>
      </c>
      <c r="B86" s="54" t="s">
        <v>22</v>
      </c>
      <c r="C86" s="54" t="s">
        <v>11</v>
      </c>
      <c r="D86" s="54" t="s">
        <v>117</v>
      </c>
      <c r="E86" s="40" t="s">
        <v>138</v>
      </c>
      <c r="F86" s="56" t="s">
        <v>32</v>
      </c>
      <c r="G86" s="57">
        <v>50</v>
      </c>
      <c r="H86" s="57"/>
      <c r="I86" s="57">
        <f>G86+H86</f>
        <v>50</v>
      </c>
      <c r="J86" s="57">
        <v>0</v>
      </c>
      <c r="K86" s="57">
        <v>0</v>
      </c>
    </row>
    <row r="87" spans="1:13" ht="14.25" x14ac:dyDescent="0.2">
      <c r="A87" s="46" t="s">
        <v>50</v>
      </c>
      <c r="B87" s="47">
        <v>920</v>
      </c>
      <c r="C87" s="47" t="s">
        <v>12</v>
      </c>
      <c r="D87" s="47" t="s">
        <v>25</v>
      </c>
      <c r="E87" s="47"/>
      <c r="F87" s="47" t="s">
        <v>7</v>
      </c>
      <c r="G87" s="10">
        <f>G88+G97</f>
        <v>162416.70000000001</v>
      </c>
      <c r="H87" s="10">
        <f t="shared" ref="H87:I87" si="39">H88+H97</f>
        <v>6084.2000000000007</v>
      </c>
      <c r="I87" s="10">
        <f t="shared" si="39"/>
        <v>168500.9</v>
      </c>
      <c r="J87" s="10">
        <f t="shared" ref="J87:K87" si="40">J88+J97</f>
        <v>185744.59999999998</v>
      </c>
      <c r="K87" s="10">
        <f t="shared" si="40"/>
        <v>185132.3</v>
      </c>
      <c r="L87" s="5"/>
    </row>
    <row r="88" spans="1:13" ht="15" x14ac:dyDescent="0.2">
      <c r="A88" s="48" t="s">
        <v>19</v>
      </c>
      <c r="B88" s="37">
        <v>920</v>
      </c>
      <c r="C88" s="37" t="s">
        <v>12</v>
      </c>
      <c r="D88" s="37" t="s">
        <v>13</v>
      </c>
      <c r="E88" s="37"/>
      <c r="F88" s="37"/>
      <c r="G88" s="13">
        <f t="shared" ref="G88:G89" si="41">G89</f>
        <v>500</v>
      </c>
      <c r="H88" s="13">
        <f t="shared" ref="H88:K89" si="42">H89</f>
        <v>0</v>
      </c>
      <c r="I88" s="13">
        <f t="shared" si="42"/>
        <v>500</v>
      </c>
      <c r="J88" s="13">
        <f t="shared" si="42"/>
        <v>518</v>
      </c>
      <c r="K88" s="13">
        <f t="shared" si="42"/>
        <v>536.79999999999995</v>
      </c>
    </row>
    <row r="89" spans="1:13" ht="15" x14ac:dyDescent="0.2">
      <c r="A89" s="33" t="s">
        <v>40</v>
      </c>
      <c r="B89" s="37">
        <v>920</v>
      </c>
      <c r="C89" s="37" t="s">
        <v>12</v>
      </c>
      <c r="D89" s="37" t="s">
        <v>13</v>
      </c>
      <c r="E89" s="34" t="s">
        <v>91</v>
      </c>
      <c r="F89" s="37"/>
      <c r="G89" s="13">
        <f t="shared" si="41"/>
        <v>500</v>
      </c>
      <c r="H89" s="13">
        <f t="shared" si="42"/>
        <v>0</v>
      </c>
      <c r="I89" s="13">
        <f t="shared" si="42"/>
        <v>500</v>
      </c>
      <c r="J89" s="13">
        <f t="shared" si="42"/>
        <v>518</v>
      </c>
      <c r="K89" s="13">
        <f t="shared" si="42"/>
        <v>536.79999999999995</v>
      </c>
    </row>
    <row r="90" spans="1:13" ht="15" x14ac:dyDescent="0.2">
      <c r="A90" s="48" t="s">
        <v>20</v>
      </c>
      <c r="B90" s="37" t="s">
        <v>22</v>
      </c>
      <c r="C90" s="37" t="s">
        <v>12</v>
      </c>
      <c r="D90" s="37" t="s">
        <v>13</v>
      </c>
      <c r="E90" s="37" t="s">
        <v>96</v>
      </c>
      <c r="F90" s="37"/>
      <c r="G90" s="16">
        <f t="shared" ref="G90" si="43">G91+G94</f>
        <v>500</v>
      </c>
      <c r="H90" s="16">
        <f t="shared" ref="H90:I90" si="44">H91+H94</f>
        <v>0</v>
      </c>
      <c r="I90" s="16">
        <f t="shared" si="44"/>
        <v>500</v>
      </c>
      <c r="J90" s="16">
        <f t="shared" ref="J90:K90" si="45">J91+J94</f>
        <v>518</v>
      </c>
      <c r="K90" s="16">
        <f t="shared" si="45"/>
        <v>536.79999999999995</v>
      </c>
    </row>
    <row r="91" spans="1:13" ht="30" x14ac:dyDescent="0.2">
      <c r="A91" s="36" t="s">
        <v>115</v>
      </c>
      <c r="B91" s="37">
        <v>920</v>
      </c>
      <c r="C91" s="37" t="s">
        <v>12</v>
      </c>
      <c r="D91" s="37" t="s">
        <v>13</v>
      </c>
      <c r="E91" s="37" t="s">
        <v>96</v>
      </c>
      <c r="F91" s="37" t="s">
        <v>42</v>
      </c>
      <c r="G91" s="16">
        <f t="shared" ref="G91:G92" si="46">G92</f>
        <v>100</v>
      </c>
      <c r="H91" s="16">
        <f t="shared" ref="H91:K92" si="47">H92</f>
        <v>0</v>
      </c>
      <c r="I91" s="16">
        <f t="shared" si="47"/>
        <v>100</v>
      </c>
      <c r="J91" s="16">
        <f t="shared" si="47"/>
        <v>100</v>
      </c>
      <c r="K91" s="16">
        <f t="shared" si="47"/>
        <v>100</v>
      </c>
    </row>
    <row r="92" spans="1:13" ht="30" x14ac:dyDescent="0.2">
      <c r="A92" s="36" t="s">
        <v>67</v>
      </c>
      <c r="B92" s="37">
        <v>920</v>
      </c>
      <c r="C92" s="37" t="s">
        <v>12</v>
      </c>
      <c r="D92" s="37" t="s">
        <v>13</v>
      </c>
      <c r="E92" s="37" t="s">
        <v>96</v>
      </c>
      <c r="F92" s="37" t="s">
        <v>43</v>
      </c>
      <c r="G92" s="16">
        <f t="shared" si="46"/>
        <v>100</v>
      </c>
      <c r="H92" s="16">
        <f t="shared" si="47"/>
        <v>0</v>
      </c>
      <c r="I92" s="16">
        <f t="shared" si="47"/>
        <v>100</v>
      </c>
      <c r="J92" s="16">
        <f t="shared" si="47"/>
        <v>100</v>
      </c>
      <c r="K92" s="16">
        <f t="shared" si="47"/>
        <v>100</v>
      </c>
      <c r="M92" s="90"/>
    </row>
    <row r="93" spans="1:13" ht="15" x14ac:dyDescent="0.2">
      <c r="A93" s="38" t="s">
        <v>125</v>
      </c>
      <c r="B93" s="40" t="s">
        <v>22</v>
      </c>
      <c r="C93" s="40" t="s">
        <v>12</v>
      </c>
      <c r="D93" s="40" t="s">
        <v>13</v>
      </c>
      <c r="E93" s="40" t="s">
        <v>96</v>
      </c>
      <c r="F93" s="40" t="s">
        <v>32</v>
      </c>
      <c r="G93" s="12">
        <v>100</v>
      </c>
      <c r="H93" s="12"/>
      <c r="I93" s="12">
        <f>G93+H93</f>
        <v>100</v>
      </c>
      <c r="J93" s="12">
        <v>100</v>
      </c>
      <c r="K93" s="12">
        <v>100</v>
      </c>
    </row>
    <row r="94" spans="1:13" ht="15" x14ac:dyDescent="0.2">
      <c r="A94" s="48" t="s">
        <v>44</v>
      </c>
      <c r="B94" s="37" t="s">
        <v>22</v>
      </c>
      <c r="C94" s="37" t="s">
        <v>12</v>
      </c>
      <c r="D94" s="37" t="s">
        <v>13</v>
      </c>
      <c r="E94" s="37" t="s">
        <v>96</v>
      </c>
      <c r="F94" s="37" t="s">
        <v>45</v>
      </c>
      <c r="G94" s="16">
        <f t="shared" ref="G94:G95" si="48">G95</f>
        <v>400</v>
      </c>
      <c r="H94" s="16">
        <f t="shared" ref="H94:K95" si="49">H95</f>
        <v>0</v>
      </c>
      <c r="I94" s="16">
        <f t="shared" si="49"/>
        <v>400</v>
      </c>
      <c r="J94" s="16">
        <f t="shared" si="49"/>
        <v>418</v>
      </c>
      <c r="K94" s="16">
        <f t="shared" si="49"/>
        <v>436.8</v>
      </c>
    </row>
    <row r="95" spans="1:13" ht="50.25" customHeight="1" x14ac:dyDescent="0.2">
      <c r="A95" s="60" t="s">
        <v>70</v>
      </c>
      <c r="B95" s="37" t="s">
        <v>22</v>
      </c>
      <c r="C95" s="37" t="s">
        <v>12</v>
      </c>
      <c r="D95" s="37" t="s">
        <v>13</v>
      </c>
      <c r="E95" s="37" t="s">
        <v>96</v>
      </c>
      <c r="F95" s="37" t="s">
        <v>33</v>
      </c>
      <c r="G95" s="16">
        <f t="shared" si="48"/>
        <v>400</v>
      </c>
      <c r="H95" s="16">
        <f t="shared" si="49"/>
        <v>0</v>
      </c>
      <c r="I95" s="16">
        <f t="shared" si="49"/>
        <v>400</v>
      </c>
      <c r="J95" s="16">
        <f t="shared" si="49"/>
        <v>418</v>
      </c>
      <c r="K95" s="16">
        <f t="shared" si="49"/>
        <v>436.8</v>
      </c>
    </row>
    <row r="96" spans="1:13" ht="60" x14ac:dyDescent="0.2">
      <c r="A96" s="61" t="s">
        <v>112</v>
      </c>
      <c r="B96" s="40" t="s">
        <v>22</v>
      </c>
      <c r="C96" s="40" t="s">
        <v>12</v>
      </c>
      <c r="D96" s="40" t="s">
        <v>13</v>
      </c>
      <c r="E96" s="40" t="s">
        <v>96</v>
      </c>
      <c r="F96" s="40" t="s">
        <v>113</v>
      </c>
      <c r="G96" s="12">
        <v>400</v>
      </c>
      <c r="H96" s="12"/>
      <c r="I96" s="12">
        <f>G96+H96</f>
        <v>400</v>
      </c>
      <c r="J96" s="12">
        <v>418</v>
      </c>
      <c r="K96" s="12">
        <v>436.8</v>
      </c>
    </row>
    <row r="97" spans="1:11" ht="15" x14ac:dyDescent="0.2">
      <c r="A97" s="58" t="s">
        <v>16</v>
      </c>
      <c r="B97" s="37">
        <v>920</v>
      </c>
      <c r="C97" s="37" t="s">
        <v>12</v>
      </c>
      <c r="D97" s="37" t="s">
        <v>10</v>
      </c>
      <c r="E97" s="37"/>
      <c r="F97" s="37" t="s">
        <v>7</v>
      </c>
      <c r="G97" s="14">
        <f>G128+G104+G98+G110</f>
        <v>161916.70000000001</v>
      </c>
      <c r="H97" s="14">
        <f t="shared" ref="H97:I97" si="50">H128+H104+H98+H110</f>
        <v>6084.2000000000007</v>
      </c>
      <c r="I97" s="14">
        <f t="shared" si="50"/>
        <v>168000.9</v>
      </c>
      <c r="J97" s="14">
        <f t="shared" ref="J97:K97" si="51">J128+J104+J98+J110</f>
        <v>185226.59999999998</v>
      </c>
      <c r="K97" s="14">
        <f t="shared" si="51"/>
        <v>184595.5</v>
      </c>
    </row>
    <row r="98" spans="1:11" ht="30" x14ac:dyDescent="0.2">
      <c r="A98" s="48" t="s">
        <v>155</v>
      </c>
      <c r="B98" s="37">
        <v>920</v>
      </c>
      <c r="C98" s="37" t="s">
        <v>12</v>
      </c>
      <c r="D98" s="37" t="s">
        <v>10</v>
      </c>
      <c r="E98" s="37" t="s">
        <v>94</v>
      </c>
      <c r="F98" s="37"/>
      <c r="G98" s="14">
        <f>G99</f>
        <v>1500</v>
      </c>
      <c r="H98" s="14">
        <f t="shared" ref="H98:I99" si="52">H99</f>
        <v>0</v>
      </c>
      <c r="I98" s="14">
        <f t="shared" si="52"/>
        <v>1500</v>
      </c>
      <c r="J98" s="14">
        <f t="shared" ref="J98:K98" si="53">J99</f>
        <v>1500</v>
      </c>
      <c r="K98" s="14">
        <f t="shared" si="53"/>
        <v>1500</v>
      </c>
    </row>
    <row r="99" spans="1:11" ht="30" x14ac:dyDescent="0.2">
      <c r="A99" s="58" t="s">
        <v>128</v>
      </c>
      <c r="B99" s="37">
        <v>920</v>
      </c>
      <c r="C99" s="37" t="s">
        <v>12</v>
      </c>
      <c r="D99" s="37" t="s">
        <v>10</v>
      </c>
      <c r="E99" s="37" t="s">
        <v>127</v>
      </c>
      <c r="F99" s="37"/>
      <c r="G99" s="14">
        <f>G100</f>
        <v>1500</v>
      </c>
      <c r="H99" s="14">
        <f t="shared" si="52"/>
        <v>0</v>
      </c>
      <c r="I99" s="14">
        <f t="shared" si="52"/>
        <v>1500</v>
      </c>
      <c r="J99" s="14">
        <f>J100</f>
        <v>1500</v>
      </c>
      <c r="K99" s="14">
        <f>K100</f>
        <v>1500</v>
      </c>
    </row>
    <row r="100" spans="1:11" ht="30" x14ac:dyDescent="0.2">
      <c r="A100" s="58" t="s">
        <v>130</v>
      </c>
      <c r="B100" s="37">
        <v>920</v>
      </c>
      <c r="C100" s="37" t="s">
        <v>12</v>
      </c>
      <c r="D100" s="37" t="s">
        <v>10</v>
      </c>
      <c r="E100" s="37" t="s">
        <v>140</v>
      </c>
      <c r="F100" s="37"/>
      <c r="G100" s="14">
        <f t="shared" ref="G100:G102" si="54">G101</f>
        <v>1500</v>
      </c>
      <c r="H100" s="14">
        <f t="shared" ref="H100:K102" si="55">H101</f>
        <v>0</v>
      </c>
      <c r="I100" s="14">
        <f t="shared" si="55"/>
        <v>1500</v>
      </c>
      <c r="J100" s="14">
        <f t="shared" si="55"/>
        <v>1500</v>
      </c>
      <c r="K100" s="14">
        <f t="shared" si="55"/>
        <v>1500</v>
      </c>
    </row>
    <row r="101" spans="1:11" ht="30" x14ac:dyDescent="0.2">
      <c r="A101" s="36" t="s">
        <v>115</v>
      </c>
      <c r="B101" s="37">
        <v>920</v>
      </c>
      <c r="C101" s="37" t="s">
        <v>12</v>
      </c>
      <c r="D101" s="37" t="s">
        <v>10</v>
      </c>
      <c r="E101" s="37" t="s">
        <v>140</v>
      </c>
      <c r="F101" s="37" t="s">
        <v>42</v>
      </c>
      <c r="G101" s="13">
        <f t="shared" si="54"/>
        <v>1500</v>
      </c>
      <c r="H101" s="13">
        <f t="shared" si="55"/>
        <v>0</v>
      </c>
      <c r="I101" s="13">
        <f t="shared" si="55"/>
        <v>1500</v>
      </c>
      <c r="J101" s="13">
        <f t="shared" si="55"/>
        <v>1500</v>
      </c>
      <c r="K101" s="13">
        <f t="shared" si="55"/>
        <v>1500</v>
      </c>
    </row>
    <row r="102" spans="1:11" ht="30" x14ac:dyDescent="0.2">
      <c r="A102" s="36" t="s">
        <v>67</v>
      </c>
      <c r="B102" s="37">
        <v>920</v>
      </c>
      <c r="C102" s="37" t="s">
        <v>12</v>
      </c>
      <c r="D102" s="37" t="s">
        <v>10</v>
      </c>
      <c r="E102" s="37" t="s">
        <v>140</v>
      </c>
      <c r="F102" s="37" t="s">
        <v>43</v>
      </c>
      <c r="G102" s="13">
        <f t="shared" si="54"/>
        <v>1500</v>
      </c>
      <c r="H102" s="13">
        <f t="shared" si="55"/>
        <v>0</v>
      </c>
      <c r="I102" s="13">
        <f t="shared" si="55"/>
        <v>1500</v>
      </c>
      <c r="J102" s="13">
        <f t="shared" si="55"/>
        <v>1500</v>
      </c>
      <c r="K102" s="13">
        <f t="shared" si="55"/>
        <v>1500</v>
      </c>
    </row>
    <row r="103" spans="1:11" ht="15" x14ac:dyDescent="0.2">
      <c r="A103" s="38" t="s">
        <v>125</v>
      </c>
      <c r="B103" s="40" t="s">
        <v>22</v>
      </c>
      <c r="C103" s="40" t="s">
        <v>12</v>
      </c>
      <c r="D103" s="40" t="s">
        <v>10</v>
      </c>
      <c r="E103" s="40" t="s">
        <v>140</v>
      </c>
      <c r="F103" s="41" t="s">
        <v>32</v>
      </c>
      <c r="G103" s="42">
        <v>1500</v>
      </c>
      <c r="H103" s="42"/>
      <c r="I103" s="42">
        <f>G103+H103</f>
        <v>1500</v>
      </c>
      <c r="J103" s="42">
        <v>1500</v>
      </c>
      <c r="K103" s="42">
        <v>1500</v>
      </c>
    </row>
    <row r="104" spans="1:11" ht="30" x14ac:dyDescent="0.2">
      <c r="A104" s="48" t="s">
        <v>156</v>
      </c>
      <c r="B104" s="37">
        <v>920</v>
      </c>
      <c r="C104" s="37" t="s">
        <v>12</v>
      </c>
      <c r="D104" s="37" t="s">
        <v>10</v>
      </c>
      <c r="E104" s="37" t="s">
        <v>107</v>
      </c>
      <c r="F104" s="37"/>
      <c r="G104" s="14">
        <f t="shared" ref="G104:G108" si="56">G105</f>
        <v>1550</v>
      </c>
      <c r="H104" s="14">
        <f t="shared" ref="H104:K108" si="57">H105</f>
        <v>0</v>
      </c>
      <c r="I104" s="14">
        <f t="shared" si="57"/>
        <v>1550</v>
      </c>
      <c r="J104" s="14">
        <f t="shared" si="57"/>
        <v>5200</v>
      </c>
      <c r="K104" s="14">
        <f t="shared" si="57"/>
        <v>5200</v>
      </c>
    </row>
    <row r="105" spans="1:11" ht="30" x14ac:dyDescent="0.2">
      <c r="A105" s="58" t="s">
        <v>109</v>
      </c>
      <c r="B105" s="37">
        <v>920</v>
      </c>
      <c r="C105" s="37" t="s">
        <v>12</v>
      </c>
      <c r="D105" s="37" t="s">
        <v>10</v>
      </c>
      <c r="E105" s="37" t="s">
        <v>108</v>
      </c>
      <c r="F105" s="37"/>
      <c r="G105" s="14">
        <f t="shared" si="56"/>
        <v>1550</v>
      </c>
      <c r="H105" s="14">
        <f t="shared" si="57"/>
        <v>0</v>
      </c>
      <c r="I105" s="14">
        <f t="shared" si="57"/>
        <v>1550</v>
      </c>
      <c r="J105" s="14">
        <f t="shared" si="57"/>
        <v>5200</v>
      </c>
      <c r="K105" s="14">
        <f t="shared" si="57"/>
        <v>5200</v>
      </c>
    </row>
    <row r="106" spans="1:11" ht="45" x14ac:dyDescent="0.2">
      <c r="A106" s="58" t="s">
        <v>111</v>
      </c>
      <c r="B106" s="37">
        <v>920</v>
      </c>
      <c r="C106" s="37" t="s">
        <v>12</v>
      </c>
      <c r="D106" s="37" t="s">
        <v>10</v>
      </c>
      <c r="E106" s="37" t="s">
        <v>110</v>
      </c>
      <c r="F106" s="37"/>
      <c r="G106" s="14">
        <f t="shared" si="56"/>
        <v>1550</v>
      </c>
      <c r="H106" s="14">
        <f t="shared" si="57"/>
        <v>0</v>
      </c>
      <c r="I106" s="14">
        <f t="shared" si="57"/>
        <v>1550</v>
      </c>
      <c r="J106" s="14">
        <f t="shared" si="57"/>
        <v>5200</v>
      </c>
      <c r="K106" s="14">
        <f t="shared" si="57"/>
        <v>5200</v>
      </c>
    </row>
    <row r="107" spans="1:11" ht="30" x14ac:dyDescent="0.2">
      <c r="A107" s="36" t="s">
        <v>115</v>
      </c>
      <c r="B107" s="37">
        <v>920</v>
      </c>
      <c r="C107" s="37" t="s">
        <v>12</v>
      </c>
      <c r="D107" s="37" t="s">
        <v>10</v>
      </c>
      <c r="E107" s="37" t="s">
        <v>110</v>
      </c>
      <c r="F107" s="37" t="s">
        <v>42</v>
      </c>
      <c r="G107" s="13">
        <f t="shared" si="56"/>
        <v>1550</v>
      </c>
      <c r="H107" s="13">
        <f t="shared" si="57"/>
        <v>0</v>
      </c>
      <c r="I107" s="13">
        <f t="shared" si="57"/>
        <v>1550</v>
      </c>
      <c r="J107" s="13">
        <f t="shared" si="57"/>
        <v>5200</v>
      </c>
      <c r="K107" s="13">
        <f t="shared" si="57"/>
        <v>5200</v>
      </c>
    </row>
    <row r="108" spans="1:11" ht="30" x14ac:dyDescent="0.2">
      <c r="A108" s="36" t="s">
        <v>67</v>
      </c>
      <c r="B108" s="37">
        <v>920</v>
      </c>
      <c r="C108" s="37" t="s">
        <v>12</v>
      </c>
      <c r="D108" s="37" t="s">
        <v>10</v>
      </c>
      <c r="E108" s="37" t="s">
        <v>110</v>
      </c>
      <c r="F108" s="37" t="s">
        <v>43</v>
      </c>
      <c r="G108" s="13">
        <f t="shared" si="56"/>
        <v>1550</v>
      </c>
      <c r="H108" s="13">
        <f t="shared" si="57"/>
        <v>0</v>
      </c>
      <c r="I108" s="13">
        <f t="shared" si="57"/>
        <v>1550</v>
      </c>
      <c r="J108" s="13">
        <f t="shared" si="57"/>
        <v>5200</v>
      </c>
      <c r="K108" s="13">
        <f t="shared" si="57"/>
        <v>5200</v>
      </c>
    </row>
    <row r="109" spans="1:11" ht="15.75" customHeight="1" x14ac:dyDescent="0.2">
      <c r="A109" s="38" t="s">
        <v>125</v>
      </c>
      <c r="B109" s="40" t="s">
        <v>22</v>
      </c>
      <c r="C109" s="40" t="s">
        <v>12</v>
      </c>
      <c r="D109" s="40" t="s">
        <v>10</v>
      </c>
      <c r="E109" s="40" t="s">
        <v>110</v>
      </c>
      <c r="F109" s="41" t="s">
        <v>32</v>
      </c>
      <c r="G109" s="42">
        <v>1550</v>
      </c>
      <c r="H109" s="42"/>
      <c r="I109" s="42">
        <f>G109+H109</f>
        <v>1550</v>
      </c>
      <c r="J109" s="42">
        <v>5200</v>
      </c>
      <c r="K109" s="42">
        <v>5200</v>
      </c>
    </row>
    <row r="110" spans="1:11" ht="45" x14ac:dyDescent="0.2">
      <c r="A110" s="58" t="s">
        <v>175</v>
      </c>
      <c r="B110" s="37" t="s">
        <v>22</v>
      </c>
      <c r="C110" s="37" t="s">
        <v>12</v>
      </c>
      <c r="D110" s="37" t="s">
        <v>10</v>
      </c>
      <c r="E110" s="37" t="s">
        <v>164</v>
      </c>
      <c r="F110" s="37"/>
      <c r="G110" s="14">
        <f>G111</f>
        <v>64847.5</v>
      </c>
      <c r="H110" s="14">
        <f>H111</f>
        <v>0</v>
      </c>
      <c r="I110" s="14">
        <f t="shared" ref="I110:K110" si="58">I111</f>
        <v>64847.5</v>
      </c>
      <c r="J110" s="14">
        <f>J111</f>
        <v>64807.5</v>
      </c>
      <c r="K110" s="14">
        <f t="shared" si="58"/>
        <v>65132.3</v>
      </c>
    </row>
    <row r="111" spans="1:11" ht="45" x14ac:dyDescent="0.2">
      <c r="A111" s="58" t="s">
        <v>131</v>
      </c>
      <c r="B111" s="37" t="s">
        <v>22</v>
      </c>
      <c r="C111" s="37" t="s">
        <v>12</v>
      </c>
      <c r="D111" s="37" t="s">
        <v>10</v>
      </c>
      <c r="E111" s="37" t="s">
        <v>165</v>
      </c>
      <c r="F111" s="37"/>
      <c r="G111" s="14">
        <f>G116+G124+G120+G112</f>
        <v>64847.5</v>
      </c>
      <c r="H111" s="14">
        <f t="shared" ref="H111:K111" si="59">H116+H124+H120+H112</f>
        <v>0</v>
      </c>
      <c r="I111" s="14">
        <f t="shared" si="59"/>
        <v>64847.5</v>
      </c>
      <c r="J111" s="14">
        <f t="shared" si="59"/>
        <v>64807.5</v>
      </c>
      <c r="K111" s="14">
        <f t="shared" si="59"/>
        <v>65132.3</v>
      </c>
    </row>
    <row r="112" spans="1:11" ht="30" x14ac:dyDescent="0.2">
      <c r="A112" s="53" t="s">
        <v>177</v>
      </c>
      <c r="B112" s="43" t="s">
        <v>22</v>
      </c>
      <c r="C112" s="43" t="s">
        <v>12</v>
      </c>
      <c r="D112" s="43" t="s">
        <v>10</v>
      </c>
      <c r="E112" s="43" t="s">
        <v>182</v>
      </c>
      <c r="F112" s="43"/>
      <c r="G112" s="14">
        <f>G113</f>
        <v>0</v>
      </c>
      <c r="H112" s="14">
        <f t="shared" ref="H112:K114" si="60">H113</f>
        <v>2126.5</v>
      </c>
      <c r="I112" s="14">
        <f t="shared" si="60"/>
        <v>2126.5</v>
      </c>
      <c r="J112" s="14">
        <f t="shared" si="60"/>
        <v>2126.5</v>
      </c>
      <c r="K112" s="14">
        <f t="shared" si="60"/>
        <v>2126.5</v>
      </c>
    </row>
    <row r="113" spans="1:11" ht="30" x14ac:dyDescent="0.2">
      <c r="A113" s="36" t="s">
        <v>115</v>
      </c>
      <c r="B113" s="43" t="s">
        <v>22</v>
      </c>
      <c r="C113" s="43" t="s">
        <v>12</v>
      </c>
      <c r="D113" s="43" t="s">
        <v>10</v>
      </c>
      <c r="E113" s="43" t="s">
        <v>182</v>
      </c>
      <c r="F113" s="43" t="s">
        <v>42</v>
      </c>
      <c r="G113" s="14">
        <f>G114</f>
        <v>0</v>
      </c>
      <c r="H113" s="14">
        <f t="shared" si="60"/>
        <v>2126.5</v>
      </c>
      <c r="I113" s="14">
        <f t="shared" si="60"/>
        <v>2126.5</v>
      </c>
      <c r="J113" s="14">
        <f t="shared" si="60"/>
        <v>2126.5</v>
      </c>
      <c r="K113" s="14">
        <f t="shared" si="60"/>
        <v>2126.5</v>
      </c>
    </row>
    <row r="114" spans="1:11" ht="30" x14ac:dyDescent="0.2">
      <c r="A114" s="36" t="s">
        <v>67</v>
      </c>
      <c r="B114" s="43" t="s">
        <v>22</v>
      </c>
      <c r="C114" s="43" t="s">
        <v>12</v>
      </c>
      <c r="D114" s="43" t="s">
        <v>10</v>
      </c>
      <c r="E114" s="43" t="s">
        <v>182</v>
      </c>
      <c r="F114" s="43" t="s">
        <v>43</v>
      </c>
      <c r="G114" s="14">
        <f>G115</f>
        <v>0</v>
      </c>
      <c r="H114" s="14">
        <f t="shared" si="60"/>
        <v>2126.5</v>
      </c>
      <c r="I114" s="14">
        <f t="shared" si="60"/>
        <v>2126.5</v>
      </c>
      <c r="J114" s="14">
        <f t="shared" si="60"/>
        <v>2126.5</v>
      </c>
      <c r="K114" s="14">
        <f t="shared" si="60"/>
        <v>2126.5</v>
      </c>
    </row>
    <row r="115" spans="1:11" ht="15" x14ac:dyDescent="0.2">
      <c r="A115" s="59" t="s">
        <v>125</v>
      </c>
      <c r="B115" s="54" t="s">
        <v>22</v>
      </c>
      <c r="C115" s="54" t="s">
        <v>12</v>
      </c>
      <c r="D115" s="54" t="s">
        <v>10</v>
      </c>
      <c r="E115" s="54" t="s">
        <v>182</v>
      </c>
      <c r="F115" s="54" t="s">
        <v>32</v>
      </c>
      <c r="G115" s="17"/>
      <c r="H115" s="17">
        <v>2126.5</v>
      </c>
      <c r="I115" s="17">
        <f>G115+H115</f>
        <v>2126.5</v>
      </c>
      <c r="J115" s="17">
        <v>2126.5</v>
      </c>
      <c r="K115" s="17">
        <v>2126.5</v>
      </c>
    </row>
    <row r="116" spans="1:11" ht="30" x14ac:dyDescent="0.2">
      <c r="A116" s="53" t="s">
        <v>177</v>
      </c>
      <c r="B116" s="43" t="s">
        <v>22</v>
      </c>
      <c r="C116" s="43" t="s">
        <v>12</v>
      </c>
      <c r="D116" s="43" t="s">
        <v>10</v>
      </c>
      <c r="E116" s="43" t="s">
        <v>176</v>
      </c>
      <c r="F116" s="43"/>
      <c r="G116" s="14">
        <f t="shared" ref="G116:G118" si="61">G117</f>
        <v>52631.6</v>
      </c>
      <c r="H116" s="14">
        <f t="shared" ref="H116:K118" si="62">H117</f>
        <v>-2126.5</v>
      </c>
      <c r="I116" s="14">
        <f t="shared" si="62"/>
        <v>50505.1</v>
      </c>
      <c r="J116" s="14">
        <f t="shared" si="62"/>
        <v>50505.1</v>
      </c>
      <c r="K116" s="14">
        <f t="shared" si="62"/>
        <v>50505.1</v>
      </c>
    </row>
    <row r="117" spans="1:11" ht="30" x14ac:dyDescent="0.2">
      <c r="A117" s="36" t="s">
        <v>115</v>
      </c>
      <c r="B117" s="43" t="s">
        <v>22</v>
      </c>
      <c r="C117" s="43" t="s">
        <v>12</v>
      </c>
      <c r="D117" s="43" t="s">
        <v>10</v>
      </c>
      <c r="E117" s="43" t="s">
        <v>176</v>
      </c>
      <c r="F117" s="43" t="s">
        <v>42</v>
      </c>
      <c r="G117" s="14">
        <f t="shared" si="61"/>
        <v>52631.6</v>
      </c>
      <c r="H117" s="14">
        <f t="shared" si="62"/>
        <v>-2126.5</v>
      </c>
      <c r="I117" s="14">
        <f t="shared" si="62"/>
        <v>50505.1</v>
      </c>
      <c r="J117" s="14">
        <f t="shared" si="62"/>
        <v>50505.1</v>
      </c>
      <c r="K117" s="14">
        <f t="shared" si="62"/>
        <v>50505.1</v>
      </c>
    </row>
    <row r="118" spans="1:11" ht="30" x14ac:dyDescent="0.2">
      <c r="A118" s="36" t="s">
        <v>67</v>
      </c>
      <c r="B118" s="43" t="s">
        <v>22</v>
      </c>
      <c r="C118" s="43" t="s">
        <v>12</v>
      </c>
      <c r="D118" s="43" t="s">
        <v>10</v>
      </c>
      <c r="E118" s="43" t="s">
        <v>176</v>
      </c>
      <c r="F118" s="43" t="s">
        <v>43</v>
      </c>
      <c r="G118" s="14">
        <f t="shared" si="61"/>
        <v>52631.6</v>
      </c>
      <c r="H118" s="14">
        <f t="shared" si="62"/>
        <v>-2126.5</v>
      </c>
      <c r="I118" s="14">
        <f t="shared" si="62"/>
        <v>50505.1</v>
      </c>
      <c r="J118" s="14">
        <f t="shared" si="62"/>
        <v>50505.1</v>
      </c>
      <c r="K118" s="14">
        <f t="shared" si="62"/>
        <v>50505.1</v>
      </c>
    </row>
    <row r="119" spans="1:11" ht="15" x14ac:dyDescent="0.2">
      <c r="A119" s="59" t="s">
        <v>125</v>
      </c>
      <c r="B119" s="54" t="s">
        <v>22</v>
      </c>
      <c r="C119" s="54" t="s">
        <v>12</v>
      </c>
      <c r="D119" s="54" t="s">
        <v>10</v>
      </c>
      <c r="E119" s="40" t="s">
        <v>176</v>
      </c>
      <c r="F119" s="54" t="s">
        <v>32</v>
      </c>
      <c r="G119" s="12">
        <v>52631.6</v>
      </c>
      <c r="H119" s="12">
        <v>-2126.5</v>
      </c>
      <c r="I119" s="12">
        <f>G119+H119</f>
        <v>50505.1</v>
      </c>
      <c r="J119" s="12">
        <f>52631.6-2126.5</f>
        <v>50505.1</v>
      </c>
      <c r="K119" s="17">
        <f>52631.6-2126.5</f>
        <v>50505.1</v>
      </c>
    </row>
    <row r="120" spans="1:11" ht="45" x14ac:dyDescent="0.2">
      <c r="A120" s="33" t="s">
        <v>170</v>
      </c>
      <c r="B120" s="43" t="s">
        <v>22</v>
      </c>
      <c r="C120" s="43" t="s">
        <v>12</v>
      </c>
      <c r="D120" s="43" t="s">
        <v>10</v>
      </c>
      <c r="E120" s="43" t="s">
        <v>171</v>
      </c>
      <c r="F120" s="43"/>
      <c r="G120" s="13">
        <f t="shared" ref="G120:I122" si="63">G121</f>
        <v>40</v>
      </c>
      <c r="H120" s="13">
        <f t="shared" si="63"/>
        <v>0</v>
      </c>
      <c r="I120" s="13">
        <f t="shared" si="63"/>
        <v>40</v>
      </c>
      <c r="J120" s="13">
        <f t="shared" ref="J120:K122" si="64">J121</f>
        <v>0</v>
      </c>
      <c r="K120" s="13">
        <f t="shared" si="64"/>
        <v>0</v>
      </c>
    </row>
    <row r="121" spans="1:11" ht="30" x14ac:dyDescent="0.2">
      <c r="A121" s="33" t="s">
        <v>115</v>
      </c>
      <c r="B121" s="43" t="s">
        <v>22</v>
      </c>
      <c r="C121" s="43" t="s">
        <v>12</v>
      </c>
      <c r="D121" s="43" t="s">
        <v>10</v>
      </c>
      <c r="E121" s="43" t="s">
        <v>171</v>
      </c>
      <c r="F121" s="43" t="s">
        <v>42</v>
      </c>
      <c r="G121" s="13">
        <f t="shared" si="63"/>
        <v>40</v>
      </c>
      <c r="H121" s="13">
        <f t="shared" si="63"/>
        <v>0</v>
      </c>
      <c r="I121" s="13">
        <f t="shared" si="63"/>
        <v>40</v>
      </c>
      <c r="J121" s="13">
        <f t="shared" si="64"/>
        <v>0</v>
      </c>
      <c r="K121" s="13">
        <f t="shared" si="64"/>
        <v>0</v>
      </c>
    </row>
    <row r="122" spans="1:11" ht="30" x14ac:dyDescent="0.2">
      <c r="A122" s="33" t="s">
        <v>67</v>
      </c>
      <c r="B122" s="43" t="s">
        <v>22</v>
      </c>
      <c r="C122" s="43" t="s">
        <v>12</v>
      </c>
      <c r="D122" s="43" t="s">
        <v>10</v>
      </c>
      <c r="E122" s="43" t="s">
        <v>171</v>
      </c>
      <c r="F122" s="43" t="s">
        <v>43</v>
      </c>
      <c r="G122" s="13">
        <f t="shared" si="63"/>
        <v>40</v>
      </c>
      <c r="H122" s="13">
        <f t="shared" si="63"/>
        <v>0</v>
      </c>
      <c r="I122" s="13">
        <f t="shared" si="63"/>
        <v>40</v>
      </c>
      <c r="J122" s="13">
        <f t="shared" si="64"/>
        <v>0</v>
      </c>
      <c r="K122" s="13">
        <f t="shared" si="64"/>
        <v>0</v>
      </c>
    </row>
    <row r="123" spans="1:11" ht="15" x14ac:dyDescent="0.2">
      <c r="A123" s="59" t="s">
        <v>125</v>
      </c>
      <c r="B123" s="54" t="s">
        <v>22</v>
      </c>
      <c r="C123" s="54" t="s">
        <v>12</v>
      </c>
      <c r="D123" s="54" t="s">
        <v>10</v>
      </c>
      <c r="E123" s="54" t="s">
        <v>171</v>
      </c>
      <c r="F123" s="54" t="s">
        <v>32</v>
      </c>
      <c r="G123" s="12">
        <v>40</v>
      </c>
      <c r="H123" s="12"/>
      <c r="I123" s="12">
        <f>G123+H123</f>
        <v>40</v>
      </c>
      <c r="J123" s="12">
        <v>0</v>
      </c>
      <c r="K123" s="12">
        <v>0</v>
      </c>
    </row>
    <row r="124" spans="1:11" ht="30" x14ac:dyDescent="0.2">
      <c r="A124" s="33" t="s">
        <v>133</v>
      </c>
      <c r="B124" s="43" t="s">
        <v>22</v>
      </c>
      <c r="C124" s="43" t="s">
        <v>12</v>
      </c>
      <c r="D124" s="43" t="s">
        <v>10</v>
      </c>
      <c r="E124" s="43" t="s">
        <v>166</v>
      </c>
      <c r="F124" s="37"/>
      <c r="G124" s="13">
        <f>G125</f>
        <v>12175.9</v>
      </c>
      <c r="H124" s="13">
        <f t="shared" ref="H124:I126" si="65">H125</f>
        <v>0</v>
      </c>
      <c r="I124" s="13">
        <f t="shared" si="65"/>
        <v>12175.9</v>
      </c>
      <c r="J124" s="13">
        <f t="shared" ref="J124:K126" si="66">J125</f>
        <v>12175.9</v>
      </c>
      <c r="K124" s="13">
        <f t="shared" si="66"/>
        <v>12500.7</v>
      </c>
    </row>
    <row r="125" spans="1:11" ht="30" x14ac:dyDescent="0.2">
      <c r="A125" s="36" t="s">
        <v>115</v>
      </c>
      <c r="B125" s="43" t="s">
        <v>22</v>
      </c>
      <c r="C125" s="43" t="s">
        <v>12</v>
      </c>
      <c r="D125" s="43" t="s">
        <v>10</v>
      </c>
      <c r="E125" s="43" t="s">
        <v>166</v>
      </c>
      <c r="F125" s="37" t="s">
        <v>42</v>
      </c>
      <c r="G125" s="13">
        <f>G126</f>
        <v>12175.9</v>
      </c>
      <c r="H125" s="13">
        <f t="shared" si="65"/>
        <v>0</v>
      </c>
      <c r="I125" s="13">
        <f t="shared" si="65"/>
        <v>12175.9</v>
      </c>
      <c r="J125" s="13">
        <f t="shared" si="66"/>
        <v>12175.9</v>
      </c>
      <c r="K125" s="13">
        <f t="shared" si="66"/>
        <v>12500.7</v>
      </c>
    </row>
    <row r="126" spans="1:11" ht="30" x14ac:dyDescent="0.2">
      <c r="A126" s="36" t="s">
        <v>67</v>
      </c>
      <c r="B126" s="43" t="s">
        <v>22</v>
      </c>
      <c r="C126" s="43" t="s">
        <v>12</v>
      </c>
      <c r="D126" s="43" t="s">
        <v>10</v>
      </c>
      <c r="E126" s="43" t="s">
        <v>166</v>
      </c>
      <c r="F126" s="37" t="s">
        <v>43</v>
      </c>
      <c r="G126" s="13">
        <f>G127</f>
        <v>12175.9</v>
      </c>
      <c r="H126" s="13">
        <f t="shared" si="65"/>
        <v>0</v>
      </c>
      <c r="I126" s="13">
        <f t="shared" si="65"/>
        <v>12175.9</v>
      </c>
      <c r="J126" s="13">
        <f t="shared" si="66"/>
        <v>12175.9</v>
      </c>
      <c r="K126" s="13">
        <f t="shared" si="66"/>
        <v>12500.7</v>
      </c>
    </row>
    <row r="127" spans="1:11" ht="45" x14ac:dyDescent="0.2">
      <c r="A127" s="59" t="s">
        <v>68</v>
      </c>
      <c r="B127" s="54" t="s">
        <v>22</v>
      </c>
      <c r="C127" s="54" t="s">
        <v>12</v>
      </c>
      <c r="D127" s="54" t="s">
        <v>10</v>
      </c>
      <c r="E127" s="40" t="s">
        <v>166</v>
      </c>
      <c r="F127" s="54" t="s">
        <v>34</v>
      </c>
      <c r="G127" s="17">
        <f>4094.7+6835.6+1245.6</f>
        <v>12175.9</v>
      </c>
      <c r="H127" s="17"/>
      <c r="I127" s="17">
        <f>G127+H127</f>
        <v>12175.9</v>
      </c>
      <c r="J127" s="17">
        <v>12175.9</v>
      </c>
      <c r="K127" s="17">
        <v>12500.7</v>
      </c>
    </row>
    <row r="128" spans="1:11" ht="15" x14ac:dyDescent="0.2">
      <c r="A128" s="33" t="s">
        <v>40</v>
      </c>
      <c r="B128" s="37">
        <v>920</v>
      </c>
      <c r="C128" s="37" t="s">
        <v>12</v>
      </c>
      <c r="D128" s="37" t="s">
        <v>10</v>
      </c>
      <c r="E128" s="34" t="s">
        <v>91</v>
      </c>
      <c r="F128" s="37"/>
      <c r="G128" s="14">
        <f>G137+G141+G145+G133+G129</f>
        <v>94019.199999999997</v>
      </c>
      <c r="H128" s="14">
        <f t="shared" ref="H128:I128" si="67">H137+H141+H145+H133+H129</f>
        <v>6084.2000000000007</v>
      </c>
      <c r="I128" s="14">
        <f t="shared" si="67"/>
        <v>100103.4</v>
      </c>
      <c r="J128" s="14">
        <f t="shared" ref="J128:K128" si="68">J137+J141+J145+J133+J129</f>
        <v>113719.09999999999</v>
      </c>
      <c r="K128" s="14">
        <f t="shared" si="68"/>
        <v>112763.19999999998</v>
      </c>
    </row>
    <row r="129" spans="1:11" ht="30" x14ac:dyDescent="0.2">
      <c r="A129" s="33" t="s">
        <v>142</v>
      </c>
      <c r="B129" s="37">
        <v>920</v>
      </c>
      <c r="C129" s="37" t="s">
        <v>12</v>
      </c>
      <c r="D129" s="37" t="s">
        <v>10</v>
      </c>
      <c r="E129" s="37" t="s">
        <v>141</v>
      </c>
      <c r="F129" s="37"/>
      <c r="G129" s="14">
        <f>G130</f>
        <v>15000</v>
      </c>
      <c r="H129" s="14">
        <f t="shared" ref="H129:I131" si="69">H130</f>
        <v>0</v>
      </c>
      <c r="I129" s="14">
        <f t="shared" si="69"/>
        <v>15000</v>
      </c>
      <c r="J129" s="14">
        <f t="shared" ref="J129:K131" si="70">J130</f>
        <v>15675</v>
      </c>
      <c r="K129" s="14">
        <f t="shared" si="70"/>
        <v>16380.4</v>
      </c>
    </row>
    <row r="130" spans="1:11" ht="30" x14ac:dyDescent="0.2">
      <c r="A130" s="36" t="s">
        <v>55</v>
      </c>
      <c r="B130" s="37">
        <v>920</v>
      </c>
      <c r="C130" s="37" t="s">
        <v>12</v>
      </c>
      <c r="D130" s="37" t="s">
        <v>10</v>
      </c>
      <c r="E130" s="37" t="s">
        <v>141</v>
      </c>
      <c r="F130" s="37" t="s">
        <v>56</v>
      </c>
      <c r="G130" s="14">
        <f>G131</f>
        <v>15000</v>
      </c>
      <c r="H130" s="14">
        <f t="shared" si="69"/>
        <v>0</v>
      </c>
      <c r="I130" s="14">
        <f t="shared" si="69"/>
        <v>15000</v>
      </c>
      <c r="J130" s="14">
        <f t="shared" si="70"/>
        <v>15675</v>
      </c>
      <c r="K130" s="14">
        <f t="shared" si="70"/>
        <v>16380.4</v>
      </c>
    </row>
    <row r="131" spans="1:11" ht="15" x14ac:dyDescent="0.2">
      <c r="A131" s="36" t="s">
        <v>57</v>
      </c>
      <c r="B131" s="37">
        <v>920</v>
      </c>
      <c r="C131" s="37" t="s">
        <v>12</v>
      </c>
      <c r="D131" s="37" t="s">
        <v>10</v>
      </c>
      <c r="E131" s="37" t="s">
        <v>141</v>
      </c>
      <c r="F131" s="37" t="s">
        <v>58</v>
      </c>
      <c r="G131" s="14">
        <f>G132</f>
        <v>15000</v>
      </c>
      <c r="H131" s="14">
        <f t="shared" si="69"/>
        <v>0</v>
      </c>
      <c r="I131" s="14">
        <f t="shared" si="69"/>
        <v>15000</v>
      </c>
      <c r="J131" s="14">
        <f t="shared" si="70"/>
        <v>15675</v>
      </c>
      <c r="K131" s="14">
        <f t="shared" si="70"/>
        <v>16380.4</v>
      </c>
    </row>
    <row r="132" spans="1:11" ht="60" x14ac:dyDescent="0.2">
      <c r="A132" s="38" t="s">
        <v>69</v>
      </c>
      <c r="B132" s="40" t="s">
        <v>22</v>
      </c>
      <c r="C132" s="40" t="s">
        <v>12</v>
      </c>
      <c r="D132" s="40" t="s">
        <v>10</v>
      </c>
      <c r="E132" s="40" t="s">
        <v>141</v>
      </c>
      <c r="F132" s="41" t="s">
        <v>36</v>
      </c>
      <c r="G132" s="12">
        <v>15000</v>
      </c>
      <c r="H132" s="12"/>
      <c r="I132" s="12">
        <f>G132+H132</f>
        <v>15000</v>
      </c>
      <c r="J132" s="12">
        <v>15675</v>
      </c>
      <c r="K132" s="12">
        <v>16380.4</v>
      </c>
    </row>
    <row r="133" spans="1:11" ht="30" x14ac:dyDescent="0.2">
      <c r="A133" s="48" t="s">
        <v>86</v>
      </c>
      <c r="B133" s="37" t="s">
        <v>22</v>
      </c>
      <c r="C133" s="37" t="s">
        <v>12</v>
      </c>
      <c r="D133" s="37" t="s">
        <v>10</v>
      </c>
      <c r="E133" s="37" t="s">
        <v>97</v>
      </c>
      <c r="F133" s="50"/>
      <c r="G133" s="13">
        <f t="shared" ref="G133:G135" si="71">G134</f>
        <v>54556.4</v>
      </c>
      <c r="H133" s="13">
        <f t="shared" ref="H133:K135" si="72">H134</f>
        <v>0</v>
      </c>
      <c r="I133" s="13">
        <f t="shared" si="72"/>
        <v>54556.4</v>
      </c>
      <c r="J133" s="13">
        <f t="shared" si="72"/>
        <v>75891.899999999994</v>
      </c>
      <c r="K133" s="13">
        <f t="shared" si="72"/>
        <v>73510.599999999991</v>
      </c>
    </row>
    <row r="134" spans="1:11" ht="30" x14ac:dyDescent="0.2">
      <c r="A134" s="36" t="s">
        <v>115</v>
      </c>
      <c r="B134" s="37">
        <v>920</v>
      </c>
      <c r="C134" s="37" t="s">
        <v>12</v>
      </c>
      <c r="D134" s="37" t="s">
        <v>10</v>
      </c>
      <c r="E134" s="37" t="s">
        <v>97</v>
      </c>
      <c r="F134" s="37" t="s">
        <v>42</v>
      </c>
      <c r="G134" s="13">
        <f t="shared" si="71"/>
        <v>54556.4</v>
      </c>
      <c r="H134" s="13">
        <f t="shared" si="72"/>
        <v>0</v>
      </c>
      <c r="I134" s="13">
        <f t="shared" si="72"/>
        <v>54556.4</v>
      </c>
      <c r="J134" s="13">
        <f t="shared" si="72"/>
        <v>75891.899999999994</v>
      </c>
      <c r="K134" s="13">
        <f t="shared" si="72"/>
        <v>73510.599999999991</v>
      </c>
    </row>
    <row r="135" spans="1:11" ht="30" x14ac:dyDescent="0.2">
      <c r="A135" s="36" t="s">
        <v>67</v>
      </c>
      <c r="B135" s="37">
        <v>920</v>
      </c>
      <c r="C135" s="37" t="s">
        <v>12</v>
      </c>
      <c r="D135" s="37" t="s">
        <v>10</v>
      </c>
      <c r="E135" s="37" t="s">
        <v>97</v>
      </c>
      <c r="F135" s="37" t="s">
        <v>43</v>
      </c>
      <c r="G135" s="13">
        <f t="shared" si="71"/>
        <v>54556.4</v>
      </c>
      <c r="H135" s="13">
        <f t="shared" si="72"/>
        <v>0</v>
      </c>
      <c r="I135" s="13">
        <f t="shared" si="72"/>
        <v>54556.4</v>
      </c>
      <c r="J135" s="13">
        <f t="shared" si="72"/>
        <v>75891.899999999994</v>
      </c>
      <c r="K135" s="13">
        <f t="shared" si="72"/>
        <v>73510.599999999991</v>
      </c>
    </row>
    <row r="136" spans="1:11" ht="15" x14ac:dyDescent="0.2">
      <c r="A136" s="38" t="s">
        <v>125</v>
      </c>
      <c r="B136" s="40" t="s">
        <v>22</v>
      </c>
      <c r="C136" s="40" t="s">
        <v>12</v>
      </c>
      <c r="D136" s="40" t="s">
        <v>10</v>
      </c>
      <c r="E136" s="40" t="s">
        <v>97</v>
      </c>
      <c r="F136" s="41" t="s">
        <v>32</v>
      </c>
      <c r="G136" s="42">
        <f>54533.6+22.8</f>
        <v>54556.4</v>
      </c>
      <c r="H136" s="42"/>
      <c r="I136" s="42">
        <f>G136+H136</f>
        <v>54556.4</v>
      </c>
      <c r="J136" s="42">
        <f>80066.2-4174.3</f>
        <v>75891.899999999994</v>
      </c>
      <c r="K136" s="42">
        <f>82026.4-8515.8</f>
        <v>73510.599999999991</v>
      </c>
    </row>
    <row r="137" spans="1:11" ht="15" x14ac:dyDescent="0.2">
      <c r="A137" s="48" t="s">
        <v>17</v>
      </c>
      <c r="B137" s="37">
        <v>920</v>
      </c>
      <c r="C137" s="37" t="s">
        <v>12</v>
      </c>
      <c r="D137" s="37" t="s">
        <v>10</v>
      </c>
      <c r="E137" s="37" t="s">
        <v>98</v>
      </c>
      <c r="F137" s="37" t="s">
        <v>7</v>
      </c>
      <c r="G137" s="13">
        <f t="shared" ref="G137:G138" si="73">G138</f>
        <v>11550</v>
      </c>
      <c r="H137" s="13">
        <f t="shared" ref="H137:K139" si="74">H138</f>
        <v>4752.5</v>
      </c>
      <c r="I137" s="13">
        <f t="shared" si="74"/>
        <v>16302.5</v>
      </c>
      <c r="J137" s="13">
        <f t="shared" si="74"/>
        <v>11934</v>
      </c>
      <c r="K137" s="13">
        <f t="shared" si="74"/>
        <v>12648.8</v>
      </c>
    </row>
    <row r="138" spans="1:11" ht="30" x14ac:dyDescent="0.2">
      <c r="A138" s="36" t="s">
        <v>115</v>
      </c>
      <c r="B138" s="37">
        <v>920</v>
      </c>
      <c r="C138" s="37" t="s">
        <v>12</v>
      </c>
      <c r="D138" s="37" t="s">
        <v>10</v>
      </c>
      <c r="E138" s="37" t="s">
        <v>98</v>
      </c>
      <c r="F138" s="37" t="s">
        <v>42</v>
      </c>
      <c r="G138" s="13">
        <f t="shared" si="73"/>
        <v>11550</v>
      </c>
      <c r="H138" s="13">
        <f t="shared" si="74"/>
        <v>4752.5</v>
      </c>
      <c r="I138" s="13">
        <f t="shared" si="74"/>
        <v>16302.5</v>
      </c>
      <c r="J138" s="13">
        <f t="shared" si="74"/>
        <v>11934</v>
      </c>
      <c r="K138" s="13">
        <f t="shared" si="74"/>
        <v>12648.8</v>
      </c>
    </row>
    <row r="139" spans="1:11" ht="30" x14ac:dyDescent="0.2">
      <c r="A139" s="36" t="s">
        <v>67</v>
      </c>
      <c r="B139" s="37">
        <v>920</v>
      </c>
      <c r="C139" s="37" t="s">
        <v>12</v>
      </c>
      <c r="D139" s="37" t="s">
        <v>10</v>
      </c>
      <c r="E139" s="37" t="s">
        <v>98</v>
      </c>
      <c r="F139" s="37" t="s">
        <v>43</v>
      </c>
      <c r="G139" s="13">
        <f>G140</f>
        <v>11550</v>
      </c>
      <c r="H139" s="13">
        <f t="shared" si="74"/>
        <v>4752.5</v>
      </c>
      <c r="I139" s="13">
        <f t="shared" si="74"/>
        <v>16302.5</v>
      </c>
      <c r="J139" s="13">
        <f t="shared" si="74"/>
        <v>11934</v>
      </c>
      <c r="K139" s="13">
        <f t="shared" si="74"/>
        <v>12648.8</v>
      </c>
    </row>
    <row r="140" spans="1:11" ht="15" x14ac:dyDescent="0.2">
      <c r="A140" s="38" t="s">
        <v>125</v>
      </c>
      <c r="B140" s="41" t="s">
        <v>22</v>
      </c>
      <c r="C140" s="41" t="s">
        <v>12</v>
      </c>
      <c r="D140" s="41" t="s">
        <v>10</v>
      </c>
      <c r="E140" s="41" t="s">
        <v>98</v>
      </c>
      <c r="F140" s="41" t="s">
        <v>32</v>
      </c>
      <c r="G140" s="42">
        <v>11550</v>
      </c>
      <c r="H140" s="42">
        <f>3850.9+901.6</f>
        <v>4752.5</v>
      </c>
      <c r="I140" s="42">
        <f>G140+H140</f>
        <v>16302.5</v>
      </c>
      <c r="J140" s="42">
        <v>11934</v>
      </c>
      <c r="K140" s="42">
        <v>12648.8</v>
      </c>
    </row>
    <row r="141" spans="1:11" ht="15" x14ac:dyDescent="0.2">
      <c r="A141" s="48" t="s">
        <v>18</v>
      </c>
      <c r="B141" s="37">
        <v>920</v>
      </c>
      <c r="C141" s="37" t="s">
        <v>12</v>
      </c>
      <c r="D141" s="37" t="s">
        <v>10</v>
      </c>
      <c r="E141" s="37" t="s">
        <v>99</v>
      </c>
      <c r="F141" s="37" t="s">
        <v>7</v>
      </c>
      <c r="G141" s="14">
        <f t="shared" ref="G141" si="75">G144</f>
        <v>1300</v>
      </c>
      <c r="H141" s="14">
        <f t="shared" ref="H141:I141" si="76">H144</f>
        <v>0</v>
      </c>
      <c r="I141" s="14">
        <f t="shared" si="76"/>
        <v>1300</v>
      </c>
      <c r="J141" s="14">
        <f t="shared" ref="J141:K141" si="77">J144</f>
        <v>1000</v>
      </c>
      <c r="K141" s="14">
        <f t="shared" si="77"/>
        <v>1000</v>
      </c>
    </row>
    <row r="142" spans="1:11" ht="30" x14ac:dyDescent="0.2">
      <c r="A142" s="36" t="s">
        <v>115</v>
      </c>
      <c r="B142" s="37">
        <v>920</v>
      </c>
      <c r="C142" s="37" t="s">
        <v>12</v>
      </c>
      <c r="D142" s="37" t="s">
        <v>10</v>
      </c>
      <c r="E142" s="37" t="s">
        <v>99</v>
      </c>
      <c r="F142" s="37" t="s">
        <v>42</v>
      </c>
      <c r="G142" s="14">
        <f t="shared" ref="G142:G143" si="78">G143</f>
        <v>1300</v>
      </c>
      <c r="H142" s="14">
        <f t="shared" ref="H142:K143" si="79">H143</f>
        <v>0</v>
      </c>
      <c r="I142" s="14">
        <f t="shared" si="79"/>
        <v>1300</v>
      </c>
      <c r="J142" s="14">
        <f t="shared" si="79"/>
        <v>1000</v>
      </c>
      <c r="K142" s="14">
        <f t="shared" si="79"/>
        <v>1000</v>
      </c>
    </row>
    <row r="143" spans="1:11" ht="30" x14ac:dyDescent="0.2">
      <c r="A143" s="36" t="s">
        <v>67</v>
      </c>
      <c r="B143" s="37">
        <v>920</v>
      </c>
      <c r="C143" s="37" t="s">
        <v>12</v>
      </c>
      <c r="D143" s="37" t="s">
        <v>10</v>
      </c>
      <c r="E143" s="37" t="s">
        <v>99</v>
      </c>
      <c r="F143" s="37" t="s">
        <v>43</v>
      </c>
      <c r="G143" s="14">
        <f t="shared" si="78"/>
        <v>1300</v>
      </c>
      <c r="H143" s="14">
        <f t="shared" si="79"/>
        <v>0</v>
      </c>
      <c r="I143" s="14">
        <f t="shared" si="79"/>
        <v>1300</v>
      </c>
      <c r="J143" s="14">
        <f t="shared" si="79"/>
        <v>1000</v>
      </c>
      <c r="K143" s="14">
        <f t="shared" si="79"/>
        <v>1000</v>
      </c>
    </row>
    <row r="144" spans="1:11" ht="15" x14ac:dyDescent="0.2">
      <c r="A144" s="38" t="s">
        <v>125</v>
      </c>
      <c r="B144" s="40">
        <v>920</v>
      </c>
      <c r="C144" s="40" t="s">
        <v>12</v>
      </c>
      <c r="D144" s="40" t="s">
        <v>10</v>
      </c>
      <c r="E144" s="40" t="s">
        <v>99</v>
      </c>
      <c r="F144" s="40" t="s">
        <v>32</v>
      </c>
      <c r="G144" s="12">
        <v>1300</v>
      </c>
      <c r="H144" s="12"/>
      <c r="I144" s="12">
        <f>G144+H144</f>
        <v>1300</v>
      </c>
      <c r="J144" s="12">
        <v>1000</v>
      </c>
      <c r="K144" s="12">
        <v>1000</v>
      </c>
    </row>
    <row r="145" spans="1:11" ht="15" x14ac:dyDescent="0.2">
      <c r="A145" s="48" t="s">
        <v>71</v>
      </c>
      <c r="B145" s="37">
        <v>920</v>
      </c>
      <c r="C145" s="37" t="s">
        <v>12</v>
      </c>
      <c r="D145" s="37" t="s">
        <v>10</v>
      </c>
      <c r="E145" s="37" t="s">
        <v>100</v>
      </c>
      <c r="F145" s="37" t="s">
        <v>7</v>
      </c>
      <c r="G145" s="14">
        <f>G146</f>
        <v>11612.8</v>
      </c>
      <c r="H145" s="14">
        <f t="shared" ref="H145:I145" si="80">H146</f>
        <v>1331.7000000000003</v>
      </c>
      <c r="I145" s="14">
        <f t="shared" si="80"/>
        <v>12944.5</v>
      </c>
      <c r="J145" s="14">
        <f t="shared" ref="J145:K145" si="81">J149</f>
        <v>9218.2000000000007</v>
      </c>
      <c r="K145" s="14">
        <f t="shared" si="81"/>
        <v>9223.4</v>
      </c>
    </row>
    <row r="146" spans="1:11" ht="30" x14ac:dyDescent="0.2">
      <c r="A146" s="36" t="s">
        <v>115</v>
      </c>
      <c r="B146" s="37">
        <v>920</v>
      </c>
      <c r="C146" s="37" t="s">
        <v>12</v>
      </c>
      <c r="D146" s="37" t="s">
        <v>10</v>
      </c>
      <c r="E146" s="37" t="s">
        <v>100</v>
      </c>
      <c r="F146" s="37" t="s">
        <v>42</v>
      </c>
      <c r="G146" s="14">
        <f t="shared" ref="G146" si="82">G147</f>
        <v>11612.8</v>
      </c>
      <c r="H146" s="14">
        <f t="shared" ref="H146:K146" si="83">H147</f>
        <v>1331.7000000000003</v>
      </c>
      <c r="I146" s="14">
        <f t="shared" si="83"/>
        <v>12944.5</v>
      </c>
      <c r="J146" s="14">
        <f t="shared" si="83"/>
        <v>9218.2000000000007</v>
      </c>
      <c r="K146" s="14">
        <f t="shared" si="83"/>
        <v>9223.4</v>
      </c>
    </row>
    <row r="147" spans="1:11" ht="30" x14ac:dyDescent="0.2">
      <c r="A147" s="36" t="s">
        <v>67</v>
      </c>
      <c r="B147" s="37">
        <v>920</v>
      </c>
      <c r="C147" s="37" t="s">
        <v>12</v>
      </c>
      <c r="D147" s="37" t="s">
        <v>10</v>
      </c>
      <c r="E147" s="37" t="s">
        <v>100</v>
      </c>
      <c r="F147" s="37" t="s">
        <v>43</v>
      </c>
      <c r="G147" s="14">
        <f>G149+G148</f>
        <v>11612.8</v>
      </c>
      <c r="H147" s="14">
        <f t="shared" ref="H147:K147" si="84">H149+H148</f>
        <v>1331.7000000000003</v>
      </c>
      <c r="I147" s="14">
        <f t="shared" si="84"/>
        <v>12944.5</v>
      </c>
      <c r="J147" s="14">
        <f t="shared" si="84"/>
        <v>9218.2000000000007</v>
      </c>
      <c r="K147" s="14">
        <f t="shared" si="84"/>
        <v>9223.4</v>
      </c>
    </row>
    <row r="148" spans="1:11" ht="45" x14ac:dyDescent="0.2">
      <c r="A148" s="55" t="s">
        <v>68</v>
      </c>
      <c r="B148" s="54">
        <v>920</v>
      </c>
      <c r="C148" s="54" t="s">
        <v>12</v>
      </c>
      <c r="D148" s="54" t="s">
        <v>10</v>
      </c>
      <c r="E148" s="54" t="s">
        <v>100</v>
      </c>
      <c r="F148" s="54" t="s">
        <v>34</v>
      </c>
      <c r="G148" s="17"/>
      <c r="H148" s="17">
        <v>2753.3</v>
      </c>
      <c r="I148" s="17">
        <f>G148+H148</f>
        <v>2753.3</v>
      </c>
      <c r="J148" s="17">
        <v>0</v>
      </c>
      <c r="K148" s="17">
        <v>0</v>
      </c>
    </row>
    <row r="149" spans="1:11" ht="15" x14ac:dyDescent="0.2">
      <c r="A149" s="38" t="s">
        <v>125</v>
      </c>
      <c r="B149" s="40">
        <v>920</v>
      </c>
      <c r="C149" s="40" t="s">
        <v>12</v>
      </c>
      <c r="D149" s="40" t="s">
        <v>10</v>
      </c>
      <c r="E149" s="40" t="s">
        <v>100</v>
      </c>
      <c r="F149" s="40" t="s">
        <v>32</v>
      </c>
      <c r="G149" s="12">
        <f>11770.4-117.6-40</f>
        <v>11612.8</v>
      </c>
      <c r="H149" s="12">
        <f>-901.6-520</f>
        <v>-1421.6</v>
      </c>
      <c r="I149" s="12">
        <f>G149+H149</f>
        <v>10191.199999999999</v>
      </c>
      <c r="J149" s="12">
        <f>9672.6-117.6-329.9-6.9</f>
        <v>9218.2000000000007</v>
      </c>
      <c r="K149" s="12">
        <f>8490.8+749.9-17.3</f>
        <v>9223.4</v>
      </c>
    </row>
    <row r="150" spans="1:11" ht="14.25" x14ac:dyDescent="0.2">
      <c r="A150" s="46" t="s">
        <v>51</v>
      </c>
      <c r="B150" s="47" t="s">
        <v>22</v>
      </c>
      <c r="C150" s="47" t="s">
        <v>24</v>
      </c>
      <c r="D150" s="47" t="s">
        <v>25</v>
      </c>
      <c r="E150" s="47"/>
      <c r="F150" s="47" t="s">
        <v>7</v>
      </c>
      <c r="G150" s="19">
        <f t="shared" ref="G150" si="85">G151+G157</f>
        <v>1106.0999999999999</v>
      </c>
      <c r="H150" s="19">
        <f t="shared" ref="H150:I150" si="86">H151+H157</f>
        <v>0</v>
      </c>
      <c r="I150" s="19">
        <f t="shared" si="86"/>
        <v>1106.0999999999999</v>
      </c>
      <c r="J150" s="19">
        <f t="shared" ref="J150:K150" si="87">J151+J157</f>
        <v>1119.5999999999999</v>
      </c>
      <c r="K150" s="19">
        <f t="shared" si="87"/>
        <v>1154.7</v>
      </c>
    </row>
    <row r="151" spans="1:11" ht="15" x14ac:dyDescent="0.2">
      <c r="A151" s="48" t="s">
        <v>27</v>
      </c>
      <c r="B151" s="37" t="s">
        <v>22</v>
      </c>
      <c r="C151" s="37" t="s">
        <v>24</v>
      </c>
      <c r="D151" s="37" t="s">
        <v>9</v>
      </c>
      <c r="E151" s="37"/>
      <c r="F151" s="37"/>
      <c r="G151" s="14">
        <f t="shared" ref="G151:G155" si="88">G152</f>
        <v>522</v>
      </c>
      <c r="H151" s="14">
        <f t="shared" ref="H151:K155" si="89">H152</f>
        <v>0</v>
      </c>
      <c r="I151" s="14">
        <f t="shared" si="89"/>
        <v>522</v>
      </c>
      <c r="J151" s="14">
        <f t="shared" si="89"/>
        <v>522</v>
      </c>
      <c r="K151" s="14">
        <f t="shared" si="89"/>
        <v>543</v>
      </c>
    </row>
    <row r="152" spans="1:11" ht="15" x14ac:dyDescent="0.2">
      <c r="A152" s="33" t="s">
        <v>40</v>
      </c>
      <c r="B152" s="37">
        <v>920</v>
      </c>
      <c r="C152" s="37" t="s">
        <v>24</v>
      </c>
      <c r="D152" s="37" t="s">
        <v>9</v>
      </c>
      <c r="E152" s="34" t="s">
        <v>91</v>
      </c>
      <c r="F152" s="37"/>
      <c r="G152" s="14">
        <f t="shared" si="88"/>
        <v>522</v>
      </c>
      <c r="H152" s="14">
        <f t="shared" si="89"/>
        <v>0</v>
      </c>
      <c r="I152" s="14">
        <f t="shared" si="89"/>
        <v>522</v>
      </c>
      <c r="J152" s="14">
        <f t="shared" si="89"/>
        <v>522</v>
      </c>
      <c r="K152" s="14">
        <f t="shared" si="89"/>
        <v>543</v>
      </c>
    </row>
    <row r="153" spans="1:11" ht="30" x14ac:dyDescent="0.25">
      <c r="A153" s="62" t="s">
        <v>72</v>
      </c>
      <c r="B153" s="37" t="s">
        <v>22</v>
      </c>
      <c r="C153" s="37" t="s">
        <v>24</v>
      </c>
      <c r="D153" s="37" t="s">
        <v>9</v>
      </c>
      <c r="E153" s="34" t="s">
        <v>101</v>
      </c>
      <c r="F153" s="37"/>
      <c r="G153" s="14">
        <f t="shared" si="88"/>
        <v>522</v>
      </c>
      <c r="H153" s="14">
        <f t="shared" si="89"/>
        <v>0</v>
      </c>
      <c r="I153" s="14">
        <f t="shared" si="89"/>
        <v>522</v>
      </c>
      <c r="J153" s="14">
        <f t="shared" si="89"/>
        <v>522</v>
      </c>
      <c r="K153" s="14">
        <f t="shared" si="89"/>
        <v>543</v>
      </c>
    </row>
    <row r="154" spans="1:11" ht="15" x14ac:dyDescent="0.2">
      <c r="A154" s="63" t="s">
        <v>60</v>
      </c>
      <c r="B154" s="37" t="s">
        <v>22</v>
      </c>
      <c r="C154" s="37" t="s">
        <v>24</v>
      </c>
      <c r="D154" s="37" t="s">
        <v>9</v>
      </c>
      <c r="E154" s="34" t="s">
        <v>101</v>
      </c>
      <c r="F154" s="37" t="s">
        <v>59</v>
      </c>
      <c r="G154" s="14">
        <f t="shared" si="88"/>
        <v>522</v>
      </c>
      <c r="H154" s="14">
        <f t="shared" si="89"/>
        <v>0</v>
      </c>
      <c r="I154" s="14">
        <f t="shared" si="89"/>
        <v>522</v>
      </c>
      <c r="J154" s="14">
        <f t="shared" si="89"/>
        <v>522</v>
      </c>
      <c r="K154" s="14">
        <f t="shared" si="89"/>
        <v>543</v>
      </c>
    </row>
    <row r="155" spans="1:11" ht="30" x14ac:dyDescent="0.2">
      <c r="A155" s="64" t="s">
        <v>61</v>
      </c>
      <c r="B155" s="37" t="s">
        <v>22</v>
      </c>
      <c r="C155" s="37" t="s">
        <v>24</v>
      </c>
      <c r="D155" s="37" t="s">
        <v>9</v>
      </c>
      <c r="E155" s="34" t="s">
        <v>101</v>
      </c>
      <c r="F155" s="37" t="s">
        <v>62</v>
      </c>
      <c r="G155" s="14">
        <f t="shared" si="88"/>
        <v>522</v>
      </c>
      <c r="H155" s="14">
        <f t="shared" si="89"/>
        <v>0</v>
      </c>
      <c r="I155" s="14">
        <f t="shared" si="89"/>
        <v>522</v>
      </c>
      <c r="J155" s="14">
        <f t="shared" si="89"/>
        <v>522</v>
      </c>
      <c r="K155" s="14">
        <f t="shared" si="89"/>
        <v>543</v>
      </c>
    </row>
    <row r="156" spans="1:11" ht="15" x14ac:dyDescent="0.2">
      <c r="A156" s="38" t="s">
        <v>65</v>
      </c>
      <c r="B156" s="40" t="s">
        <v>22</v>
      </c>
      <c r="C156" s="40" t="s">
        <v>24</v>
      </c>
      <c r="D156" s="40" t="s">
        <v>9</v>
      </c>
      <c r="E156" s="40" t="s">
        <v>101</v>
      </c>
      <c r="F156" s="40" t="s">
        <v>35</v>
      </c>
      <c r="G156" s="12">
        <v>522</v>
      </c>
      <c r="H156" s="12"/>
      <c r="I156" s="12">
        <f>G156+H156</f>
        <v>522</v>
      </c>
      <c r="J156" s="12">
        <v>522</v>
      </c>
      <c r="K156" s="12">
        <v>543</v>
      </c>
    </row>
    <row r="157" spans="1:11" ht="15" x14ac:dyDescent="0.2">
      <c r="A157" s="48" t="s">
        <v>30</v>
      </c>
      <c r="B157" s="37" t="s">
        <v>22</v>
      </c>
      <c r="C157" s="37" t="s">
        <v>24</v>
      </c>
      <c r="D157" s="37" t="s">
        <v>10</v>
      </c>
      <c r="E157" s="37"/>
      <c r="F157" s="37"/>
      <c r="G157" s="16">
        <f t="shared" ref="G157" si="90">G158+G167</f>
        <v>584.1</v>
      </c>
      <c r="H157" s="16">
        <f t="shared" ref="H157:I157" si="91">H158+H167</f>
        <v>0</v>
      </c>
      <c r="I157" s="16">
        <f t="shared" si="91"/>
        <v>584.1</v>
      </c>
      <c r="J157" s="16">
        <f t="shared" ref="J157:K157" si="92">J158+J167</f>
        <v>597.6</v>
      </c>
      <c r="K157" s="16">
        <f t="shared" si="92"/>
        <v>611.70000000000005</v>
      </c>
    </row>
    <row r="158" spans="1:11" ht="30" x14ac:dyDescent="0.2">
      <c r="A158" s="33" t="s">
        <v>153</v>
      </c>
      <c r="B158" s="37">
        <v>920</v>
      </c>
      <c r="C158" s="37" t="s">
        <v>24</v>
      </c>
      <c r="D158" s="37" t="s">
        <v>10</v>
      </c>
      <c r="E158" s="34" t="s">
        <v>167</v>
      </c>
      <c r="F158" s="37"/>
      <c r="G158" s="16">
        <f t="shared" ref="G158" si="93">G159+G163</f>
        <v>350</v>
      </c>
      <c r="H158" s="16">
        <f t="shared" ref="H158:I158" si="94">H159+H163</f>
        <v>0</v>
      </c>
      <c r="I158" s="16">
        <f t="shared" si="94"/>
        <v>350</v>
      </c>
      <c r="J158" s="16">
        <f t="shared" ref="J158:K158" si="95">J159+J163</f>
        <v>363.5</v>
      </c>
      <c r="K158" s="16">
        <f t="shared" si="95"/>
        <v>377.6</v>
      </c>
    </row>
    <row r="159" spans="1:11" ht="45" x14ac:dyDescent="0.2">
      <c r="A159" s="33" t="s">
        <v>76</v>
      </c>
      <c r="B159" s="37" t="s">
        <v>22</v>
      </c>
      <c r="C159" s="37" t="s">
        <v>24</v>
      </c>
      <c r="D159" s="37" t="s">
        <v>10</v>
      </c>
      <c r="E159" s="65" t="s">
        <v>168</v>
      </c>
      <c r="F159" s="37"/>
      <c r="G159" s="16">
        <f t="shared" ref="G159:G174" si="96">G160</f>
        <v>300</v>
      </c>
      <c r="H159" s="16">
        <f t="shared" ref="H159:K174" si="97">H160</f>
        <v>0</v>
      </c>
      <c r="I159" s="16">
        <f t="shared" si="97"/>
        <v>300</v>
      </c>
      <c r="J159" s="16">
        <f t="shared" si="97"/>
        <v>313.5</v>
      </c>
      <c r="K159" s="16">
        <f t="shared" si="97"/>
        <v>327.60000000000002</v>
      </c>
    </row>
    <row r="160" spans="1:11" ht="15" x14ac:dyDescent="0.2">
      <c r="A160" s="63" t="s">
        <v>60</v>
      </c>
      <c r="B160" s="37" t="s">
        <v>22</v>
      </c>
      <c r="C160" s="37" t="s">
        <v>24</v>
      </c>
      <c r="D160" s="37" t="s">
        <v>10</v>
      </c>
      <c r="E160" s="65" t="s">
        <v>168</v>
      </c>
      <c r="F160" s="37" t="s">
        <v>59</v>
      </c>
      <c r="G160" s="16">
        <f t="shared" si="96"/>
        <v>300</v>
      </c>
      <c r="H160" s="16">
        <f t="shared" si="97"/>
        <v>0</v>
      </c>
      <c r="I160" s="16">
        <f t="shared" si="97"/>
        <v>300</v>
      </c>
      <c r="J160" s="16">
        <f t="shared" si="97"/>
        <v>313.5</v>
      </c>
      <c r="K160" s="16">
        <f t="shared" si="97"/>
        <v>327.60000000000002</v>
      </c>
    </row>
    <row r="161" spans="1:11" ht="30" x14ac:dyDescent="0.2">
      <c r="A161" s="66" t="s">
        <v>64</v>
      </c>
      <c r="B161" s="37" t="s">
        <v>22</v>
      </c>
      <c r="C161" s="37" t="s">
        <v>24</v>
      </c>
      <c r="D161" s="37" t="s">
        <v>10</v>
      </c>
      <c r="E161" s="65" t="s">
        <v>168</v>
      </c>
      <c r="F161" s="37" t="s">
        <v>63</v>
      </c>
      <c r="G161" s="16">
        <f t="shared" si="96"/>
        <v>300</v>
      </c>
      <c r="H161" s="16">
        <f t="shared" si="97"/>
        <v>0</v>
      </c>
      <c r="I161" s="16">
        <f t="shared" si="97"/>
        <v>300</v>
      </c>
      <c r="J161" s="16">
        <f t="shared" si="97"/>
        <v>313.5</v>
      </c>
      <c r="K161" s="16">
        <f t="shared" si="97"/>
        <v>327.60000000000002</v>
      </c>
    </row>
    <row r="162" spans="1:11" ht="30" x14ac:dyDescent="0.2">
      <c r="A162" s="38" t="s">
        <v>66</v>
      </c>
      <c r="B162" s="40" t="s">
        <v>22</v>
      </c>
      <c r="C162" s="40" t="s">
        <v>24</v>
      </c>
      <c r="D162" s="40" t="s">
        <v>10</v>
      </c>
      <c r="E162" s="39" t="s">
        <v>168</v>
      </c>
      <c r="F162" s="40" t="s">
        <v>37</v>
      </c>
      <c r="G162" s="12">
        <v>300</v>
      </c>
      <c r="H162" s="12"/>
      <c r="I162" s="12">
        <f>G162+H162</f>
        <v>300</v>
      </c>
      <c r="J162" s="12">
        <v>313.5</v>
      </c>
      <c r="K162" s="12">
        <v>327.60000000000002</v>
      </c>
    </row>
    <row r="163" spans="1:11" ht="30" x14ac:dyDescent="0.2">
      <c r="A163" s="33" t="s">
        <v>78</v>
      </c>
      <c r="B163" s="37" t="s">
        <v>22</v>
      </c>
      <c r="C163" s="37" t="s">
        <v>24</v>
      </c>
      <c r="D163" s="37" t="s">
        <v>10</v>
      </c>
      <c r="E163" s="65" t="s">
        <v>169</v>
      </c>
      <c r="F163" s="37"/>
      <c r="G163" s="16">
        <f t="shared" ref="G163" si="98">G164</f>
        <v>50</v>
      </c>
      <c r="H163" s="16">
        <f t="shared" ref="H163:K163" si="99">H164</f>
        <v>0</v>
      </c>
      <c r="I163" s="16">
        <f t="shared" si="99"/>
        <v>50</v>
      </c>
      <c r="J163" s="16">
        <f t="shared" si="99"/>
        <v>50</v>
      </c>
      <c r="K163" s="16">
        <f t="shared" si="99"/>
        <v>50</v>
      </c>
    </row>
    <row r="164" spans="1:11" ht="15" x14ac:dyDescent="0.2">
      <c r="A164" s="63" t="s">
        <v>60</v>
      </c>
      <c r="B164" s="37" t="s">
        <v>22</v>
      </c>
      <c r="C164" s="37" t="s">
        <v>24</v>
      </c>
      <c r="D164" s="37" t="s">
        <v>10</v>
      </c>
      <c r="E164" s="65" t="s">
        <v>169</v>
      </c>
      <c r="F164" s="37" t="s">
        <v>59</v>
      </c>
      <c r="G164" s="16">
        <f t="shared" si="96"/>
        <v>50</v>
      </c>
      <c r="H164" s="16">
        <f t="shared" si="97"/>
        <v>0</v>
      </c>
      <c r="I164" s="16">
        <f t="shared" si="97"/>
        <v>50</v>
      </c>
      <c r="J164" s="16">
        <f t="shared" si="97"/>
        <v>50</v>
      </c>
      <c r="K164" s="16">
        <f t="shared" si="97"/>
        <v>50</v>
      </c>
    </row>
    <row r="165" spans="1:11" ht="30" x14ac:dyDescent="0.2">
      <c r="A165" s="66" t="s">
        <v>64</v>
      </c>
      <c r="B165" s="37" t="s">
        <v>22</v>
      </c>
      <c r="C165" s="37" t="s">
        <v>24</v>
      </c>
      <c r="D165" s="37" t="s">
        <v>10</v>
      </c>
      <c r="E165" s="65" t="s">
        <v>169</v>
      </c>
      <c r="F165" s="37" t="s">
        <v>63</v>
      </c>
      <c r="G165" s="16">
        <f t="shared" si="96"/>
        <v>50</v>
      </c>
      <c r="H165" s="16">
        <f t="shared" si="97"/>
        <v>0</v>
      </c>
      <c r="I165" s="16">
        <f t="shared" si="97"/>
        <v>50</v>
      </c>
      <c r="J165" s="16">
        <f t="shared" si="97"/>
        <v>50</v>
      </c>
      <c r="K165" s="16">
        <f t="shared" si="97"/>
        <v>50</v>
      </c>
    </row>
    <row r="166" spans="1:11" ht="30" x14ac:dyDescent="0.2">
      <c r="A166" s="38" t="s">
        <v>66</v>
      </c>
      <c r="B166" s="40" t="s">
        <v>22</v>
      </c>
      <c r="C166" s="40" t="s">
        <v>24</v>
      </c>
      <c r="D166" s="40" t="s">
        <v>10</v>
      </c>
      <c r="E166" s="39" t="s">
        <v>169</v>
      </c>
      <c r="F166" s="40" t="s">
        <v>37</v>
      </c>
      <c r="G166" s="12">
        <v>50</v>
      </c>
      <c r="H166" s="12"/>
      <c r="I166" s="12">
        <f>G166+H166</f>
        <v>50</v>
      </c>
      <c r="J166" s="12">
        <v>50</v>
      </c>
      <c r="K166" s="12">
        <v>50</v>
      </c>
    </row>
    <row r="167" spans="1:11" ht="15" x14ac:dyDescent="0.2">
      <c r="A167" s="33" t="s">
        <v>40</v>
      </c>
      <c r="B167" s="37">
        <v>920</v>
      </c>
      <c r="C167" s="37" t="s">
        <v>24</v>
      </c>
      <c r="D167" s="37" t="s">
        <v>10</v>
      </c>
      <c r="E167" s="34" t="s">
        <v>91</v>
      </c>
      <c r="F167" s="37"/>
      <c r="G167" s="16">
        <f t="shared" ref="G167" si="100">G168+G172</f>
        <v>234.1</v>
      </c>
      <c r="H167" s="16">
        <f t="shared" ref="H167:I167" si="101">H168+H172</f>
        <v>0</v>
      </c>
      <c r="I167" s="16">
        <f t="shared" si="101"/>
        <v>234.1</v>
      </c>
      <c r="J167" s="16">
        <f t="shared" ref="J167:K167" si="102">J168+J172</f>
        <v>234.1</v>
      </c>
      <c r="K167" s="16">
        <f t="shared" si="102"/>
        <v>234.1</v>
      </c>
    </row>
    <row r="168" spans="1:11" ht="30" x14ac:dyDescent="0.2">
      <c r="A168" s="67" t="s">
        <v>79</v>
      </c>
      <c r="B168" s="37" t="s">
        <v>22</v>
      </c>
      <c r="C168" s="37" t="s">
        <v>24</v>
      </c>
      <c r="D168" s="37" t="s">
        <v>10</v>
      </c>
      <c r="E168" s="34" t="s">
        <v>102</v>
      </c>
      <c r="F168" s="37"/>
      <c r="G168" s="16">
        <f t="shared" si="96"/>
        <v>224.1</v>
      </c>
      <c r="H168" s="16">
        <f t="shared" si="97"/>
        <v>0</v>
      </c>
      <c r="I168" s="16">
        <f t="shared" si="97"/>
        <v>224.1</v>
      </c>
      <c r="J168" s="16">
        <f t="shared" si="97"/>
        <v>224.1</v>
      </c>
      <c r="K168" s="16">
        <f t="shared" si="97"/>
        <v>224.1</v>
      </c>
    </row>
    <row r="169" spans="1:11" ht="15" x14ac:dyDescent="0.2">
      <c r="A169" s="63" t="s">
        <v>60</v>
      </c>
      <c r="B169" s="37" t="s">
        <v>22</v>
      </c>
      <c r="C169" s="37" t="s">
        <v>24</v>
      </c>
      <c r="D169" s="37" t="s">
        <v>10</v>
      </c>
      <c r="E169" s="34" t="s">
        <v>102</v>
      </c>
      <c r="F169" s="37" t="s">
        <v>59</v>
      </c>
      <c r="G169" s="16">
        <f t="shared" si="96"/>
        <v>224.1</v>
      </c>
      <c r="H169" s="16">
        <f t="shared" si="97"/>
        <v>0</v>
      </c>
      <c r="I169" s="16">
        <f t="shared" si="97"/>
        <v>224.1</v>
      </c>
      <c r="J169" s="16">
        <f t="shared" si="97"/>
        <v>224.1</v>
      </c>
      <c r="K169" s="16">
        <f t="shared" si="97"/>
        <v>224.1</v>
      </c>
    </row>
    <row r="170" spans="1:11" ht="30" x14ac:dyDescent="0.2">
      <c r="A170" s="66" t="s">
        <v>64</v>
      </c>
      <c r="B170" s="37" t="s">
        <v>22</v>
      </c>
      <c r="C170" s="37" t="s">
        <v>24</v>
      </c>
      <c r="D170" s="37" t="s">
        <v>10</v>
      </c>
      <c r="E170" s="34" t="s">
        <v>102</v>
      </c>
      <c r="F170" s="37" t="s">
        <v>63</v>
      </c>
      <c r="G170" s="16">
        <f t="shared" si="96"/>
        <v>224.1</v>
      </c>
      <c r="H170" s="16">
        <f t="shared" si="97"/>
        <v>0</v>
      </c>
      <c r="I170" s="16">
        <f t="shared" si="97"/>
        <v>224.1</v>
      </c>
      <c r="J170" s="16">
        <f t="shared" si="97"/>
        <v>224.1</v>
      </c>
      <c r="K170" s="16">
        <f t="shared" si="97"/>
        <v>224.1</v>
      </c>
    </row>
    <row r="171" spans="1:11" ht="30" x14ac:dyDescent="0.2">
      <c r="A171" s="38" t="s">
        <v>66</v>
      </c>
      <c r="B171" s="40" t="s">
        <v>22</v>
      </c>
      <c r="C171" s="40" t="s">
        <v>24</v>
      </c>
      <c r="D171" s="40" t="s">
        <v>10</v>
      </c>
      <c r="E171" s="39" t="s">
        <v>102</v>
      </c>
      <c r="F171" s="40" t="s">
        <v>37</v>
      </c>
      <c r="G171" s="12">
        <v>224.1</v>
      </c>
      <c r="H171" s="12"/>
      <c r="I171" s="12">
        <f>G171+H171</f>
        <v>224.1</v>
      </c>
      <c r="J171" s="12">
        <v>224.1</v>
      </c>
      <c r="K171" s="12">
        <v>224.1</v>
      </c>
    </row>
    <row r="172" spans="1:11" ht="45" x14ac:dyDescent="0.25">
      <c r="A172" s="62" t="s">
        <v>80</v>
      </c>
      <c r="B172" s="37" t="s">
        <v>22</v>
      </c>
      <c r="C172" s="37" t="s">
        <v>24</v>
      </c>
      <c r="D172" s="37" t="s">
        <v>10</v>
      </c>
      <c r="E172" s="34" t="s">
        <v>103</v>
      </c>
      <c r="F172" s="37"/>
      <c r="G172" s="16">
        <f t="shared" si="96"/>
        <v>10</v>
      </c>
      <c r="H172" s="16">
        <f t="shared" si="97"/>
        <v>0</v>
      </c>
      <c r="I172" s="16">
        <f t="shared" si="97"/>
        <v>10</v>
      </c>
      <c r="J172" s="16">
        <f t="shared" si="97"/>
        <v>10</v>
      </c>
      <c r="K172" s="16">
        <f t="shared" si="97"/>
        <v>10</v>
      </c>
    </row>
    <row r="173" spans="1:11" ht="30" x14ac:dyDescent="0.2">
      <c r="A173" s="36" t="s">
        <v>115</v>
      </c>
      <c r="B173" s="37" t="s">
        <v>22</v>
      </c>
      <c r="C173" s="37" t="s">
        <v>24</v>
      </c>
      <c r="D173" s="37" t="s">
        <v>10</v>
      </c>
      <c r="E173" s="34" t="s">
        <v>103</v>
      </c>
      <c r="F173" s="37" t="s">
        <v>42</v>
      </c>
      <c r="G173" s="16">
        <f t="shared" si="96"/>
        <v>10</v>
      </c>
      <c r="H173" s="16">
        <f t="shared" si="97"/>
        <v>0</v>
      </c>
      <c r="I173" s="16">
        <f t="shared" si="97"/>
        <v>10</v>
      </c>
      <c r="J173" s="16">
        <f t="shared" si="97"/>
        <v>10</v>
      </c>
      <c r="K173" s="16">
        <f t="shared" si="97"/>
        <v>10</v>
      </c>
    </row>
    <row r="174" spans="1:11" ht="30" x14ac:dyDescent="0.2">
      <c r="A174" s="36" t="s">
        <v>67</v>
      </c>
      <c r="B174" s="37" t="s">
        <v>22</v>
      </c>
      <c r="C174" s="37" t="s">
        <v>24</v>
      </c>
      <c r="D174" s="37" t="s">
        <v>10</v>
      </c>
      <c r="E174" s="34" t="s">
        <v>103</v>
      </c>
      <c r="F174" s="37" t="s">
        <v>43</v>
      </c>
      <c r="G174" s="16">
        <f t="shared" si="96"/>
        <v>10</v>
      </c>
      <c r="H174" s="16">
        <f t="shared" si="97"/>
        <v>0</v>
      </c>
      <c r="I174" s="16">
        <f t="shared" si="97"/>
        <v>10</v>
      </c>
      <c r="J174" s="16">
        <f t="shared" si="97"/>
        <v>10</v>
      </c>
      <c r="K174" s="16">
        <f t="shared" si="97"/>
        <v>10</v>
      </c>
    </row>
    <row r="175" spans="1:11" ht="15" x14ac:dyDescent="0.2">
      <c r="A175" s="38" t="s">
        <v>125</v>
      </c>
      <c r="B175" s="40" t="s">
        <v>22</v>
      </c>
      <c r="C175" s="40" t="s">
        <v>24</v>
      </c>
      <c r="D175" s="40" t="s">
        <v>10</v>
      </c>
      <c r="E175" s="39" t="s">
        <v>103</v>
      </c>
      <c r="F175" s="40" t="s">
        <v>32</v>
      </c>
      <c r="G175" s="12">
        <v>10</v>
      </c>
      <c r="H175" s="12"/>
      <c r="I175" s="12">
        <f>G175+H175</f>
        <v>10</v>
      </c>
      <c r="J175" s="12">
        <v>10</v>
      </c>
      <c r="K175" s="12">
        <v>10</v>
      </c>
    </row>
    <row r="176" spans="1:11" ht="28.5" x14ac:dyDescent="0.2">
      <c r="A176" s="46" t="s">
        <v>119</v>
      </c>
      <c r="B176" s="47" t="s">
        <v>22</v>
      </c>
      <c r="C176" s="47">
        <v>99</v>
      </c>
      <c r="D176" s="47" t="s">
        <v>25</v>
      </c>
      <c r="E176" s="34"/>
      <c r="F176" s="47"/>
      <c r="G176" s="19">
        <f t="shared" ref="G176:G178" si="103">G177</f>
        <v>0</v>
      </c>
      <c r="H176" s="19">
        <f t="shared" ref="H176:K178" si="104">H177</f>
        <v>0</v>
      </c>
      <c r="I176" s="19">
        <f t="shared" si="104"/>
        <v>0</v>
      </c>
      <c r="J176" s="19">
        <f t="shared" si="104"/>
        <v>4181.2</v>
      </c>
      <c r="K176" s="19">
        <f t="shared" si="104"/>
        <v>8533.1</v>
      </c>
    </row>
    <row r="177" spans="1:14" ht="15" x14ac:dyDescent="0.2">
      <c r="A177" s="58" t="s">
        <v>120</v>
      </c>
      <c r="B177" s="34" t="s">
        <v>22</v>
      </c>
      <c r="C177" s="43">
        <v>99</v>
      </c>
      <c r="D177" s="43">
        <v>99</v>
      </c>
      <c r="E177" s="34"/>
      <c r="F177" s="34"/>
      <c r="G177" s="13">
        <f t="shared" si="103"/>
        <v>0</v>
      </c>
      <c r="H177" s="13">
        <f t="shared" si="104"/>
        <v>0</v>
      </c>
      <c r="I177" s="13">
        <f t="shared" si="104"/>
        <v>0</v>
      </c>
      <c r="J177" s="13">
        <f t="shared" si="104"/>
        <v>4181.2</v>
      </c>
      <c r="K177" s="13">
        <f t="shared" si="104"/>
        <v>8533.1</v>
      </c>
    </row>
    <row r="178" spans="1:14" ht="15" x14ac:dyDescent="0.2">
      <c r="A178" s="58" t="s">
        <v>40</v>
      </c>
      <c r="B178" s="34" t="s">
        <v>22</v>
      </c>
      <c r="C178" s="43">
        <v>99</v>
      </c>
      <c r="D178" s="43">
        <v>99</v>
      </c>
      <c r="E178" s="34" t="s">
        <v>91</v>
      </c>
      <c r="F178" s="34"/>
      <c r="G178" s="13">
        <f t="shared" si="103"/>
        <v>0</v>
      </c>
      <c r="H178" s="13">
        <f t="shared" si="104"/>
        <v>0</v>
      </c>
      <c r="I178" s="13">
        <f t="shared" si="104"/>
        <v>0</v>
      </c>
      <c r="J178" s="13">
        <f t="shared" si="104"/>
        <v>4181.2</v>
      </c>
      <c r="K178" s="13">
        <f t="shared" si="104"/>
        <v>8533.1</v>
      </c>
    </row>
    <row r="179" spans="1:14" ht="15" x14ac:dyDescent="0.2">
      <c r="A179" s="58" t="s">
        <v>120</v>
      </c>
      <c r="B179" s="34" t="s">
        <v>22</v>
      </c>
      <c r="C179" s="43">
        <v>99</v>
      </c>
      <c r="D179" s="43">
        <v>99</v>
      </c>
      <c r="E179" s="34" t="s">
        <v>121</v>
      </c>
      <c r="F179" s="34"/>
      <c r="G179" s="13">
        <v>0</v>
      </c>
      <c r="H179" s="13"/>
      <c r="I179" s="13">
        <f>G179+H179</f>
        <v>0</v>
      </c>
      <c r="J179" s="13">
        <v>4181.2</v>
      </c>
      <c r="K179" s="13">
        <v>8533.1</v>
      </c>
    </row>
    <row r="180" spans="1:14" ht="28.5" x14ac:dyDescent="0.2">
      <c r="A180" s="69" t="s">
        <v>52</v>
      </c>
      <c r="B180" s="70" t="s">
        <v>53</v>
      </c>
      <c r="C180" s="71"/>
      <c r="D180" s="71"/>
      <c r="E180" s="70"/>
      <c r="F180" s="70" t="s">
        <v>7</v>
      </c>
      <c r="G180" s="9">
        <f t="shared" ref="G180" si="105">G181</f>
        <v>46570.200000000004</v>
      </c>
      <c r="H180" s="9">
        <f>H181</f>
        <v>520</v>
      </c>
      <c r="I180" s="9">
        <f t="shared" ref="I180:J180" si="106">I181</f>
        <v>47090.200000000004</v>
      </c>
      <c r="J180" s="9">
        <f t="shared" si="106"/>
        <v>48115.199999999997</v>
      </c>
      <c r="K180" s="9">
        <f>K181</f>
        <v>49719.899999999994</v>
      </c>
      <c r="L180" s="87"/>
      <c r="M180" s="87"/>
      <c r="N180" s="87"/>
    </row>
    <row r="181" spans="1:14" ht="14.25" x14ac:dyDescent="0.2">
      <c r="A181" s="46" t="s">
        <v>54</v>
      </c>
      <c r="B181" s="72">
        <v>956</v>
      </c>
      <c r="C181" s="73">
        <v>8</v>
      </c>
      <c r="D181" s="47" t="s">
        <v>25</v>
      </c>
      <c r="E181" s="74"/>
      <c r="F181" s="72"/>
      <c r="G181" s="8">
        <f>G182+G208</f>
        <v>46570.200000000004</v>
      </c>
      <c r="H181" s="8">
        <f>H182+H208</f>
        <v>520</v>
      </c>
      <c r="I181" s="8">
        <f>I182+I208</f>
        <v>47090.200000000004</v>
      </c>
      <c r="J181" s="8">
        <f>J182+J208</f>
        <v>48115.199999999997</v>
      </c>
      <c r="K181" s="8">
        <f>K182+K208</f>
        <v>49719.899999999994</v>
      </c>
      <c r="L181" s="87"/>
      <c r="M181" s="87"/>
      <c r="N181" s="87"/>
    </row>
    <row r="182" spans="1:14" ht="15" x14ac:dyDescent="0.2">
      <c r="A182" s="48" t="s">
        <v>21</v>
      </c>
      <c r="B182" s="75">
        <v>956</v>
      </c>
      <c r="C182" s="76">
        <v>8</v>
      </c>
      <c r="D182" s="76">
        <v>1</v>
      </c>
      <c r="E182" s="77"/>
      <c r="F182" s="75"/>
      <c r="G182" s="11">
        <f>G183</f>
        <v>34408.300000000003</v>
      </c>
      <c r="H182" s="11">
        <f t="shared" ref="H182:I182" si="107">H183</f>
        <v>520</v>
      </c>
      <c r="I182" s="11">
        <f t="shared" si="107"/>
        <v>34928.300000000003</v>
      </c>
      <c r="J182" s="11">
        <f t="shared" ref="J182:K182" si="108">J183</f>
        <v>35382.1</v>
      </c>
      <c r="K182" s="11">
        <f t="shared" si="108"/>
        <v>36601.199999999997</v>
      </c>
    </row>
    <row r="183" spans="1:14" ht="30" x14ac:dyDescent="0.2">
      <c r="A183" s="33" t="s">
        <v>157</v>
      </c>
      <c r="B183" s="34" t="s">
        <v>53</v>
      </c>
      <c r="C183" s="30">
        <v>8</v>
      </c>
      <c r="D183" s="30">
        <v>1</v>
      </c>
      <c r="E183" s="34" t="s">
        <v>104</v>
      </c>
      <c r="F183" s="34"/>
      <c r="G183" s="13">
        <f>G184+G188+G200+G204+G196</f>
        <v>34408.300000000003</v>
      </c>
      <c r="H183" s="13">
        <f>H184+H188+H200+H204+H196+H192</f>
        <v>520</v>
      </c>
      <c r="I183" s="13">
        <f>I184+I188+I200+I204+I196+I192</f>
        <v>34928.300000000003</v>
      </c>
      <c r="J183" s="13">
        <f>J184+J188+J200+J204+J196</f>
        <v>35382.1</v>
      </c>
      <c r="K183" s="13">
        <f>K184+K188+K200+K204+K196</f>
        <v>36601.199999999997</v>
      </c>
    </row>
    <row r="184" spans="1:14" ht="30" x14ac:dyDescent="0.2">
      <c r="A184" s="78" t="s">
        <v>74</v>
      </c>
      <c r="B184" s="29" t="s">
        <v>53</v>
      </c>
      <c r="C184" s="30">
        <v>8</v>
      </c>
      <c r="D184" s="30">
        <v>1</v>
      </c>
      <c r="E184" s="29" t="s">
        <v>105</v>
      </c>
      <c r="F184" s="34"/>
      <c r="G184" s="13">
        <f t="shared" ref="G184" si="109">G185</f>
        <v>9467.7000000000007</v>
      </c>
      <c r="H184" s="13">
        <f t="shared" ref="H184:K184" si="110">H185</f>
        <v>0</v>
      </c>
      <c r="I184" s="13">
        <f t="shared" si="110"/>
        <v>9467.7000000000007</v>
      </c>
      <c r="J184" s="13">
        <f t="shared" si="110"/>
        <v>9340</v>
      </c>
      <c r="K184" s="13">
        <f t="shared" si="110"/>
        <v>9352.9</v>
      </c>
      <c r="L184" s="5"/>
      <c r="M184" s="5"/>
      <c r="N184" s="5"/>
    </row>
    <row r="185" spans="1:14" ht="30" x14ac:dyDescent="0.2">
      <c r="A185" s="58" t="s">
        <v>55</v>
      </c>
      <c r="B185" s="65" t="s">
        <v>53</v>
      </c>
      <c r="C185" s="30">
        <v>8</v>
      </c>
      <c r="D185" s="30">
        <v>1</v>
      </c>
      <c r="E185" s="65" t="s">
        <v>105</v>
      </c>
      <c r="F185" s="34" t="s">
        <v>56</v>
      </c>
      <c r="G185" s="13">
        <f t="shared" ref="G185" si="111">G187</f>
        <v>9467.7000000000007</v>
      </c>
      <c r="H185" s="13">
        <f t="shared" ref="H185:I185" si="112">H187</f>
        <v>0</v>
      </c>
      <c r="I185" s="13">
        <f t="shared" si="112"/>
        <v>9467.7000000000007</v>
      </c>
      <c r="J185" s="13">
        <f t="shared" ref="J185:K185" si="113">J187</f>
        <v>9340</v>
      </c>
      <c r="K185" s="13">
        <f t="shared" si="113"/>
        <v>9352.9</v>
      </c>
    </row>
    <row r="186" spans="1:14" ht="15" x14ac:dyDescent="0.2">
      <c r="A186" s="58" t="s">
        <v>57</v>
      </c>
      <c r="B186" s="65" t="s">
        <v>53</v>
      </c>
      <c r="C186" s="30">
        <v>8</v>
      </c>
      <c r="D186" s="30">
        <v>1</v>
      </c>
      <c r="E186" s="29" t="s">
        <v>105</v>
      </c>
      <c r="F186" s="34" t="s">
        <v>58</v>
      </c>
      <c r="G186" s="13">
        <f t="shared" ref="G186" si="114">G187</f>
        <v>9467.7000000000007</v>
      </c>
      <c r="H186" s="13">
        <f t="shared" ref="H186:K186" si="115">H187</f>
        <v>0</v>
      </c>
      <c r="I186" s="13">
        <f t="shared" si="115"/>
        <v>9467.7000000000007</v>
      </c>
      <c r="J186" s="13">
        <f t="shared" si="115"/>
        <v>9340</v>
      </c>
      <c r="K186" s="13">
        <f t="shared" si="115"/>
        <v>9352.9</v>
      </c>
    </row>
    <row r="187" spans="1:14" ht="60" x14ac:dyDescent="0.2">
      <c r="A187" s="68" t="s">
        <v>69</v>
      </c>
      <c r="B187" s="39" t="s">
        <v>53</v>
      </c>
      <c r="C187" s="79">
        <v>8</v>
      </c>
      <c r="D187" s="79">
        <v>1</v>
      </c>
      <c r="E187" s="79" t="s">
        <v>105</v>
      </c>
      <c r="F187" s="39" t="s">
        <v>36</v>
      </c>
      <c r="G187" s="45">
        <f>9569.3-50.8-50.8</f>
        <v>9467.7000000000007</v>
      </c>
      <c r="H187" s="45"/>
      <c r="I187" s="12">
        <f>G187+H187</f>
        <v>9467.7000000000007</v>
      </c>
      <c r="J187" s="45">
        <f>9451-55.6-55.4</f>
        <v>9340</v>
      </c>
      <c r="K187" s="45">
        <f>9474.2-60.6-60.7</f>
        <v>9352.9</v>
      </c>
      <c r="L187" s="89"/>
      <c r="M187" s="89"/>
      <c r="N187" s="89"/>
    </row>
    <row r="188" spans="1:14" ht="60" x14ac:dyDescent="0.2">
      <c r="A188" s="84" t="s">
        <v>143</v>
      </c>
      <c r="B188" s="34" t="s">
        <v>53</v>
      </c>
      <c r="C188" s="30">
        <v>8</v>
      </c>
      <c r="D188" s="30">
        <v>1</v>
      </c>
      <c r="E188" s="34" t="s">
        <v>144</v>
      </c>
      <c r="F188" s="34"/>
      <c r="G188" s="13">
        <f>G189</f>
        <v>5081.5</v>
      </c>
      <c r="H188" s="13">
        <f t="shared" ref="H188:I188" si="116">H189</f>
        <v>0</v>
      </c>
      <c r="I188" s="13">
        <f t="shared" si="116"/>
        <v>5081.5</v>
      </c>
      <c r="J188" s="13">
        <f>J189</f>
        <v>5559.3</v>
      </c>
      <c r="K188" s="13">
        <f>K189</f>
        <v>6055.5</v>
      </c>
    </row>
    <row r="189" spans="1:14" ht="30" x14ac:dyDescent="0.2">
      <c r="A189" s="58" t="s">
        <v>55</v>
      </c>
      <c r="B189" s="65" t="s">
        <v>53</v>
      </c>
      <c r="C189" s="30">
        <v>8</v>
      </c>
      <c r="D189" s="30">
        <v>1</v>
      </c>
      <c r="E189" s="34" t="s">
        <v>144</v>
      </c>
      <c r="F189" s="34" t="s">
        <v>56</v>
      </c>
      <c r="G189" s="13">
        <f>G191</f>
        <v>5081.5</v>
      </c>
      <c r="H189" s="13">
        <f t="shared" ref="H189:I189" si="117">H191</f>
        <v>0</v>
      </c>
      <c r="I189" s="13">
        <f t="shared" si="117"/>
        <v>5081.5</v>
      </c>
      <c r="J189" s="13">
        <f>J191</f>
        <v>5559.3</v>
      </c>
      <c r="K189" s="13">
        <f>K191</f>
        <v>6055.5</v>
      </c>
    </row>
    <row r="190" spans="1:14" ht="15" x14ac:dyDescent="0.2">
      <c r="A190" s="58" t="s">
        <v>57</v>
      </c>
      <c r="B190" s="65" t="s">
        <v>53</v>
      </c>
      <c r="C190" s="30">
        <v>8</v>
      </c>
      <c r="D190" s="30">
        <v>1</v>
      </c>
      <c r="E190" s="34" t="s">
        <v>144</v>
      </c>
      <c r="F190" s="34" t="s">
        <v>58</v>
      </c>
      <c r="G190" s="13">
        <f>G191</f>
        <v>5081.5</v>
      </c>
      <c r="H190" s="13">
        <f t="shared" ref="H190:I190" si="118">H191</f>
        <v>0</v>
      </c>
      <c r="I190" s="13">
        <f t="shared" si="118"/>
        <v>5081.5</v>
      </c>
      <c r="J190" s="13">
        <f>J191</f>
        <v>5559.3</v>
      </c>
      <c r="K190" s="13">
        <f>K191</f>
        <v>6055.5</v>
      </c>
      <c r="L190" s="5"/>
      <c r="M190" s="5"/>
      <c r="N190" s="5"/>
    </row>
    <row r="191" spans="1:14" ht="60" x14ac:dyDescent="0.2">
      <c r="A191" s="68" t="s">
        <v>69</v>
      </c>
      <c r="B191" s="39" t="s">
        <v>53</v>
      </c>
      <c r="C191" s="79">
        <v>8</v>
      </c>
      <c r="D191" s="79">
        <v>1</v>
      </c>
      <c r="E191" s="79" t="s">
        <v>144</v>
      </c>
      <c r="F191" s="39" t="s">
        <v>36</v>
      </c>
      <c r="G191" s="45">
        <f>5030.7+50.8</f>
        <v>5081.5</v>
      </c>
      <c r="H191" s="45"/>
      <c r="I191" s="12">
        <f>G191+H191</f>
        <v>5081.5</v>
      </c>
      <c r="J191" s="45">
        <f>5503.7+55.6</f>
        <v>5559.3</v>
      </c>
      <c r="K191" s="45">
        <f>5994.9+60.6</f>
        <v>6055.5</v>
      </c>
      <c r="L191" s="5"/>
      <c r="M191" s="5"/>
      <c r="N191" s="5"/>
    </row>
    <row r="192" spans="1:14" ht="30" x14ac:dyDescent="0.2">
      <c r="A192" s="58" t="s">
        <v>187</v>
      </c>
      <c r="B192" s="65" t="s">
        <v>53</v>
      </c>
      <c r="C192" s="30">
        <v>8</v>
      </c>
      <c r="D192" s="30">
        <v>1</v>
      </c>
      <c r="E192" s="65" t="s">
        <v>186</v>
      </c>
      <c r="F192" s="65"/>
      <c r="G192" s="101"/>
      <c r="H192" s="101">
        <f>H194</f>
        <v>520</v>
      </c>
      <c r="I192" s="16">
        <f>I194</f>
        <v>520</v>
      </c>
      <c r="J192" s="16">
        <f>J194</f>
        <v>0</v>
      </c>
      <c r="K192" s="16">
        <f>K194</f>
        <v>0</v>
      </c>
      <c r="L192" s="5"/>
      <c r="M192" s="5"/>
      <c r="N192" s="5"/>
    </row>
    <row r="193" spans="1:14" ht="30" x14ac:dyDescent="0.2">
      <c r="A193" s="58" t="s">
        <v>55</v>
      </c>
      <c r="B193" s="65" t="s">
        <v>53</v>
      </c>
      <c r="C193" s="30">
        <v>8</v>
      </c>
      <c r="D193" s="30">
        <v>1</v>
      </c>
      <c r="E193" s="65" t="s">
        <v>186</v>
      </c>
      <c r="F193" s="65" t="s">
        <v>56</v>
      </c>
      <c r="G193" s="101"/>
      <c r="H193" s="101"/>
      <c r="I193" s="16">
        <f>I194</f>
        <v>520</v>
      </c>
      <c r="J193" s="16">
        <f t="shared" ref="J193:K193" si="119">J194</f>
        <v>0</v>
      </c>
      <c r="K193" s="16">
        <f t="shared" si="119"/>
        <v>0</v>
      </c>
      <c r="L193" s="5"/>
      <c r="M193" s="5"/>
      <c r="N193" s="5"/>
    </row>
    <row r="194" spans="1:14" ht="15" x14ac:dyDescent="0.2">
      <c r="A194" s="58" t="s">
        <v>57</v>
      </c>
      <c r="B194" s="65" t="s">
        <v>53</v>
      </c>
      <c r="C194" s="30">
        <v>8</v>
      </c>
      <c r="D194" s="30">
        <v>1</v>
      </c>
      <c r="E194" s="65" t="s">
        <v>186</v>
      </c>
      <c r="F194" s="65" t="s">
        <v>58</v>
      </c>
      <c r="G194" s="101"/>
      <c r="H194" s="101">
        <f>H195</f>
        <v>520</v>
      </c>
      <c r="I194" s="16">
        <f>I195</f>
        <v>520</v>
      </c>
      <c r="J194" s="16">
        <f t="shared" ref="J194:K194" si="120">J195</f>
        <v>0</v>
      </c>
      <c r="K194" s="16">
        <f t="shared" si="120"/>
        <v>0</v>
      </c>
      <c r="L194" s="5"/>
      <c r="M194" s="5"/>
      <c r="N194" s="5"/>
    </row>
    <row r="195" spans="1:14" ht="15" x14ac:dyDescent="0.2">
      <c r="A195" s="68" t="s">
        <v>146</v>
      </c>
      <c r="B195" s="39" t="s">
        <v>53</v>
      </c>
      <c r="C195" s="79">
        <v>8</v>
      </c>
      <c r="D195" s="79">
        <v>1</v>
      </c>
      <c r="E195" s="79" t="s">
        <v>186</v>
      </c>
      <c r="F195" s="39" t="s">
        <v>147</v>
      </c>
      <c r="G195" s="45"/>
      <c r="H195" s="45">
        <v>520</v>
      </c>
      <c r="I195" s="12">
        <f>G195+H195</f>
        <v>520</v>
      </c>
      <c r="J195" s="45">
        <v>0</v>
      </c>
      <c r="K195" s="45">
        <v>0</v>
      </c>
      <c r="L195" s="5"/>
      <c r="M195" s="5"/>
      <c r="N195" s="5"/>
    </row>
    <row r="196" spans="1:14" ht="45" x14ac:dyDescent="0.2">
      <c r="A196" s="80" t="s">
        <v>149</v>
      </c>
      <c r="B196" s="65" t="s">
        <v>53</v>
      </c>
      <c r="C196" s="30">
        <v>8</v>
      </c>
      <c r="D196" s="30">
        <v>1</v>
      </c>
      <c r="E196" s="34" t="s">
        <v>148</v>
      </c>
      <c r="F196" s="34"/>
      <c r="G196" s="13">
        <f t="shared" ref="G196:G198" si="121">G197</f>
        <v>122.9</v>
      </c>
      <c r="H196" s="13">
        <f t="shared" ref="H196:K198" si="122">H197</f>
        <v>0</v>
      </c>
      <c r="I196" s="13">
        <f t="shared" si="122"/>
        <v>122.9</v>
      </c>
      <c r="J196" s="13">
        <f t="shared" si="122"/>
        <v>0</v>
      </c>
      <c r="K196" s="13">
        <f t="shared" si="122"/>
        <v>0</v>
      </c>
      <c r="L196" s="5"/>
      <c r="M196" s="5"/>
      <c r="N196" s="5"/>
    </row>
    <row r="197" spans="1:14" ht="30" x14ac:dyDescent="0.2">
      <c r="A197" s="58" t="s">
        <v>55</v>
      </c>
      <c r="B197" s="65" t="s">
        <v>53</v>
      </c>
      <c r="C197" s="30">
        <v>8</v>
      </c>
      <c r="D197" s="30">
        <v>1</v>
      </c>
      <c r="E197" s="34" t="s">
        <v>148</v>
      </c>
      <c r="F197" s="34" t="s">
        <v>56</v>
      </c>
      <c r="G197" s="13">
        <f t="shared" si="121"/>
        <v>122.9</v>
      </c>
      <c r="H197" s="13">
        <f t="shared" si="122"/>
        <v>0</v>
      </c>
      <c r="I197" s="13">
        <f t="shared" si="122"/>
        <v>122.9</v>
      </c>
      <c r="J197" s="13">
        <f t="shared" si="122"/>
        <v>0</v>
      </c>
      <c r="K197" s="13">
        <f t="shared" si="122"/>
        <v>0</v>
      </c>
      <c r="L197" s="5"/>
      <c r="M197" s="5"/>
      <c r="N197" s="5"/>
    </row>
    <row r="198" spans="1:14" ht="15" x14ac:dyDescent="0.2">
      <c r="A198" s="58" t="s">
        <v>57</v>
      </c>
      <c r="B198" s="65" t="s">
        <v>53</v>
      </c>
      <c r="C198" s="30">
        <v>8</v>
      </c>
      <c r="D198" s="30">
        <v>1</v>
      </c>
      <c r="E198" s="34" t="s">
        <v>148</v>
      </c>
      <c r="F198" s="34" t="s">
        <v>58</v>
      </c>
      <c r="G198" s="13">
        <f t="shared" si="121"/>
        <v>122.9</v>
      </c>
      <c r="H198" s="13">
        <f t="shared" si="122"/>
        <v>0</v>
      </c>
      <c r="I198" s="13">
        <f t="shared" si="122"/>
        <v>122.9</v>
      </c>
      <c r="J198" s="13">
        <f t="shared" si="122"/>
        <v>0</v>
      </c>
      <c r="K198" s="13">
        <f t="shared" si="122"/>
        <v>0</v>
      </c>
      <c r="L198" s="5"/>
      <c r="M198" s="5"/>
      <c r="N198" s="5"/>
    </row>
    <row r="199" spans="1:14" ht="15" x14ac:dyDescent="0.2">
      <c r="A199" s="68" t="s">
        <v>146</v>
      </c>
      <c r="B199" s="39" t="s">
        <v>53</v>
      </c>
      <c r="C199" s="79">
        <v>8</v>
      </c>
      <c r="D199" s="79">
        <v>1</v>
      </c>
      <c r="E199" s="79" t="s">
        <v>148</v>
      </c>
      <c r="F199" s="39" t="s">
        <v>147</v>
      </c>
      <c r="G199" s="45">
        <v>122.9</v>
      </c>
      <c r="H199" s="45"/>
      <c r="I199" s="12">
        <f>G199+H199</f>
        <v>122.9</v>
      </c>
      <c r="J199" s="45">
        <v>0</v>
      </c>
      <c r="K199" s="45">
        <v>0</v>
      </c>
      <c r="L199" s="5"/>
      <c r="M199" s="5"/>
      <c r="N199" s="5"/>
    </row>
    <row r="200" spans="1:14" ht="30" x14ac:dyDescent="0.2">
      <c r="A200" s="80" t="s">
        <v>75</v>
      </c>
      <c r="B200" s="65" t="s">
        <v>53</v>
      </c>
      <c r="C200" s="30">
        <v>8</v>
      </c>
      <c r="D200" s="30">
        <v>1</v>
      </c>
      <c r="E200" s="65" t="s">
        <v>106</v>
      </c>
      <c r="F200" s="34"/>
      <c r="G200" s="13">
        <f t="shared" ref="G200:G202" si="123">G201</f>
        <v>12643.1</v>
      </c>
      <c r="H200" s="13">
        <f t="shared" ref="H200:K202" si="124">H201</f>
        <v>-0.1</v>
      </c>
      <c r="I200" s="13">
        <f t="shared" si="124"/>
        <v>12643</v>
      </c>
      <c r="J200" s="13">
        <f t="shared" si="124"/>
        <v>12722.8</v>
      </c>
      <c r="K200" s="13">
        <f t="shared" si="124"/>
        <v>12740.2</v>
      </c>
    </row>
    <row r="201" spans="1:14" ht="30" x14ac:dyDescent="0.2">
      <c r="A201" s="58" t="s">
        <v>55</v>
      </c>
      <c r="B201" s="65" t="s">
        <v>53</v>
      </c>
      <c r="C201" s="30">
        <v>8</v>
      </c>
      <c r="D201" s="30">
        <v>1</v>
      </c>
      <c r="E201" s="65" t="s">
        <v>106</v>
      </c>
      <c r="F201" s="34" t="s">
        <v>56</v>
      </c>
      <c r="G201" s="13">
        <f t="shared" si="123"/>
        <v>12643.1</v>
      </c>
      <c r="H201" s="13">
        <f t="shared" si="124"/>
        <v>-0.1</v>
      </c>
      <c r="I201" s="13">
        <f t="shared" si="124"/>
        <v>12643</v>
      </c>
      <c r="J201" s="13">
        <f t="shared" si="124"/>
        <v>12722.8</v>
      </c>
      <c r="K201" s="13">
        <f t="shared" si="124"/>
        <v>12740.2</v>
      </c>
    </row>
    <row r="202" spans="1:14" ht="15" x14ac:dyDescent="0.2">
      <c r="A202" s="58" t="s">
        <v>57</v>
      </c>
      <c r="B202" s="65" t="s">
        <v>53</v>
      </c>
      <c r="C202" s="30">
        <v>8</v>
      </c>
      <c r="D202" s="30">
        <v>1</v>
      </c>
      <c r="E202" s="65" t="s">
        <v>106</v>
      </c>
      <c r="F202" s="34" t="s">
        <v>58</v>
      </c>
      <c r="G202" s="13">
        <f t="shared" si="123"/>
        <v>12643.1</v>
      </c>
      <c r="H202" s="13">
        <f t="shared" si="124"/>
        <v>-0.1</v>
      </c>
      <c r="I202" s="13">
        <f t="shared" si="124"/>
        <v>12643</v>
      </c>
      <c r="J202" s="13">
        <f t="shared" si="124"/>
        <v>12722.8</v>
      </c>
      <c r="K202" s="13">
        <f t="shared" si="124"/>
        <v>12740.2</v>
      </c>
    </row>
    <row r="203" spans="1:14" ht="60" x14ac:dyDescent="0.2">
      <c r="A203" s="68" t="s">
        <v>69</v>
      </c>
      <c r="B203" s="39" t="s">
        <v>53</v>
      </c>
      <c r="C203" s="79">
        <v>8</v>
      </c>
      <c r="D203" s="79">
        <v>1</v>
      </c>
      <c r="E203" s="81" t="s">
        <v>106</v>
      </c>
      <c r="F203" s="39" t="s">
        <v>36</v>
      </c>
      <c r="G203" s="45">
        <f>12785-70.9-71</f>
        <v>12643.1</v>
      </c>
      <c r="H203" s="45">
        <v>-0.1</v>
      </c>
      <c r="I203" s="12">
        <f>G203+H203</f>
        <v>12643</v>
      </c>
      <c r="J203" s="45">
        <f>12877.8-77.6-77.4</f>
        <v>12722.8</v>
      </c>
      <c r="K203" s="45">
        <f>12909.2-84.5-84.5</f>
        <v>12740.2</v>
      </c>
      <c r="L203" s="89"/>
      <c r="M203" s="89"/>
      <c r="N203" s="89"/>
    </row>
    <row r="204" spans="1:14" ht="60" x14ac:dyDescent="0.2">
      <c r="A204" s="84" t="s">
        <v>143</v>
      </c>
      <c r="B204" s="34" t="s">
        <v>53</v>
      </c>
      <c r="C204" s="30">
        <v>8</v>
      </c>
      <c r="D204" s="30">
        <v>1</v>
      </c>
      <c r="E204" s="34" t="s">
        <v>145</v>
      </c>
      <c r="F204" s="34"/>
      <c r="G204" s="13">
        <f>G205</f>
        <v>7093.0999999999995</v>
      </c>
      <c r="H204" s="13">
        <f t="shared" ref="H204:I204" si="125">H205</f>
        <v>0.1</v>
      </c>
      <c r="I204" s="13">
        <f t="shared" si="125"/>
        <v>7093.2</v>
      </c>
      <c r="J204" s="13">
        <f>J205</f>
        <v>7760</v>
      </c>
      <c r="K204" s="13">
        <f>K205</f>
        <v>8452.6</v>
      </c>
    </row>
    <row r="205" spans="1:14" ht="30" x14ac:dyDescent="0.2">
      <c r="A205" s="58" t="s">
        <v>55</v>
      </c>
      <c r="B205" s="65" t="s">
        <v>53</v>
      </c>
      <c r="C205" s="30">
        <v>8</v>
      </c>
      <c r="D205" s="30">
        <v>1</v>
      </c>
      <c r="E205" s="34" t="s">
        <v>145</v>
      </c>
      <c r="F205" s="34" t="s">
        <v>56</v>
      </c>
      <c r="G205" s="13">
        <f>G207</f>
        <v>7093.0999999999995</v>
      </c>
      <c r="H205" s="13">
        <f t="shared" ref="H205:I205" si="126">H207</f>
        <v>0.1</v>
      </c>
      <c r="I205" s="13">
        <f t="shared" si="126"/>
        <v>7093.2</v>
      </c>
      <c r="J205" s="13">
        <f>J207</f>
        <v>7760</v>
      </c>
      <c r="K205" s="13">
        <f>K207</f>
        <v>8452.6</v>
      </c>
    </row>
    <row r="206" spans="1:14" ht="15" x14ac:dyDescent="0.2">
      <c r="A206" s="58" t="s">
        <v>57</v>
      </c>
      <c r="B206" s="65" t="s">
        <v>53</v>
      </c>
      <c r="C206" s="30">
        <v>8</v>
      </c>
      <c r="D206" s="30">
        <v>1</v>
      </c>
      <c r="E206" s="34" t="s">
        <v>145</v>
      </c>
      <c r="F206" s="34" t="s">
        <v>58</v>
      </c>
      <c r="G206" s="13">
        <f>G207</f>
        <v>7093.0999999999995</v>
      </c>
      <c r="H206" s="13">
        <f t="shared" ref="H206:I206" si="127">H207</f>
        <v>0.1</v>
      </c>
      <c r="I206" s="13">
        <f t="shared" si="127"/>
        <v>7093.2</v>
      </c>
      <c r="J206" s="13">
        <f>J207</f>
        <v>7760</v>
      </c>
      <c r="K206" s="13">
        <f>K207</f>
        <v>8452.6</v>
      </c>
    </row>
    <row r="207" spans="1:14" ht="60" x14ac:dyDescent="0.2">
      <c r="A207" s="68" t="s">
        <v>69</v>
      </c>
      <c r="B207" s="39" t="s">
        <v>53</v>
      </c>
      <c r="C207" s="79">
        <v>8</v>
      </c>
      <c r="D207" s="79">
        <v>1</v>
      </c>
      <c r="E207" s="79" t="s">
        <v>145</v>
      </c>
      <c r="F207" s="39" t="s">
        <v>36</v>
      </c>
      <c r="G207" s="45">
        <f>7022.2+70.9</f>
        <v>7093.0999999999995</v>
      </c>
      <c r="H207" s="45">
        <v>0.1</v>
      </c>
      <c r="I207" s="12">
        <f>G207+H207</f>
        <v>7093.2</v>
      </c>
      <c r="J207" s="45">
        <f>7682.4+77.6</f>
        <v>7760</v>
      </c>
      <c r="K207" s="45">
        <f>8368.1+84.5</f>
        <v>8452.6</v>
      </c>
    </row>
    <row r="208" spans="1:14" ht="15" x14ac:dyDescent="0.2">
      <c r="A208" s="48" t="s">
        <v>85</v>
      </c>
      <c r="B208" s="75">
        <v>956</v>
      </c>
      <c r="C208" s="76">
        <v>8</v>
      </c>
      <c r="D208" s="76">
        <v>2</v>
      </c>
      <c r="E208" s="34"/>
      <c r="F208" s="75"/>
      <c r="G208" s="11">
        <f>G209</f>
        <v>12161.9</v>
      </c>
      <c r="H208" s="11">
        <f t="shared" ref="H208:I208" si="128">H209</f>
        <v>0</v>
      </c>
      <c r="I208" s="11">
        <f t="shared" si="128"/>
        <v>12161.9</v>
      </c>
      <c r="J208" s="11">
        <f t="shared" ref="J208:K208" si="129">J209</f>
        <v>12733.099999999999</v>
      </c>
      <c r="K208" s="11">
        <f t="shared" si="129"/>
        <v>13118.7</v>
      </c>
    </row>
    <row r="209" spans="1:14" ht="30" x14ac:dyDescent="0.2">
      <c r="A209" s="33" t="s">
        <v>77</v>
      </c>
      <c r="B209" s="34" t="s">
        <v>53</v>
      </c>
      <c r="C209" s="30">
        <v>8</v>
      </c>
      <c r="D209" s="30">
        <v>2</v>
      </c>
      <c r="E209" s="34" t="s">
        <v>104</v>
      </c>
      <c r="F209" s="34"/>
      <c r="G209" s="13">
        <f>G210+G214</f>
        <v>12161.9</v>
      </c>
      <c r="H209" s="13">
        <f t="shared" ref="H209:I209" si="130">H210+H214</f>
        <v>0</v>
      </c>
      <c r="I209" s="13">
        <f t="shared" si="130"/>
        <v>12161.9</v>
      </c>
      <c r="J209" s="13">
        <f t="shared" ref="J209:K209" si="131">J210+J214</f>
        <v>12733.099999999999</v>
      </c>
      <c r="K209" s="13">
        <f t="shared" si="131"/>
        <v>13118.7</v>
      </c>
    </row>
    <row r="210" spans="1:14" ht="30" x14ac:dyDescent="0.2">
      <c r="A210" s="58" t="s">
        <v>75</v>
      </c>
      <c r="B210" s="65" t="s">
        <v>53</v>
      </c>
      <c r="C210" s="76">
        <v>8</v>
      </c>
      <c r="D210" s="76">
        <v>2</v>
      </c>
      <c r="E210" s="65" t="s">
        <v>106</v>
      </c>
      <c r="F210" s="65"/>
      <c r="G210" s="13">
        <f t="shared" ref="G210" si="132">G212</f>
        <v>8350.7999999999993</v>
      </c>
      <c r="H210" s="13">
        <f t="shared" ref="H210:I210" si="133">H212</f>
        <v>0</v>
      </c>
      <c r="I210" s="13">
        <f t="shared" si="133"/>
        <v>8350.7999999999993</v>
      </c>
      <c r="J210" s="13">
        <f t="shared" ref="J210:K210" si="134">J212</f>
        <v>8563.6999999999989</v>
      </c>
      <c r="K210" s="13">
        <f t="shared" si="134"/>
        <v>8577.2000000000007</v>
      </c>
    </row>
    <row r="211" spans="1:14" ht="30" x14ac:dyDescent="0.2">
      <c r="A211" s="58" t="s">
        <v>55</v>
      </c>
      <c r="B211" s="65" t="s">
        <v>53</v>
      </c>
      <c r="C211" s="76">
        <v>8</v>
      </c>
      <c r="D211" s="76">
        <v>2</v>
      </c>
      <c r="E211" s="65" t="s">
        <v>106</v>
      </c>
      <c r="F211" s="65" t="s">
        <v>56</v>
      </c>
      <c r="G211" s="13">
        <f t="shared" ref="G211:G212" si="135">G212</f>
        <v>8350.7999999999993</v>
      </c>
      <c r="H211" s="13">
        <f t="shared" ref="H211:K212" si="136">H212</f>
        <v>0</v>
      </c>
      <c r="I211" s="13">
        <f t="shared" si="136"/>
        <v>8350.7999999999993</v>
      </c>
      <c r="J211" s="13">
        <f t="shared" si="136"/>
        <v>8563.6999999999989</v>
      </c>
      <c r="K211" s="13">
        <f t="shared" si="136"/>
        <v>8577.2000000000007</v>
      </c>
    </row>
    <row r="212" spans="1:14" ht="15" x14ac:dyDescent="0.2">
      <c r="A212" s="58" t="s">
        <v>82</v>
      </c>
      <c r="B212" s="65" t="s">
        <v>53</v>
      </c>
      <c r="C212" s="30">
        <v>8</v>
      </c>
      <c r="D212" s="30">
        <v>2</v>
      </c>
      <c r="E212" s="65" t="s">
        <v>106</v>
      </c>
      <c r="F212" s="34" t="s">
        <v>81</v>
      </c>
      <c r="G212" s="13">
        <f t="shared" si="135"/>
        <v>8350.7999999999993</v>
      </c>
      <c r="H212" s="13">
        <f t="shared" si="136"/>
        <v>0</v>
      </c>
      <c r="I212" s="13">
        <f t="shared" si="136"/>
        <v>8350.7999999999993</v>
      </c>
      <c r="J212" s="13">
        <f t="shared" si="136"/>
        <v>8563.6999999999989</v>
      </c>
      <c r="K212" s="13">
        <f t="shared" si="136"/>
        <v>8577.2000000000007</v>
      </c>
    </row>
    <row r="213" spans="1:14" ht="60" x14ac:dyDescent="0.2">
      <c r="A213" s="68" t="s">
        <v>84</v>
      </c>
      <c r="B213" s="39" t="s">
        <v>53</v>
      </c>
      <c r="C213" s="79">
        <v>8</v>
      </c>
      <c r="D213" s="79">
        <v>2</v>
      </c>
      <c r="E213" s="39" t="s">
        <v>106</v>
      </c>
      <c r="F213" s="39" t="s">
        <v>83</v>
      </c>
      <c r="G213" s="45">
        <f>8427-38.1-38.1</f>
        <v>8350.7999999999993</v>
      </c>
      <c r="H213" s="45"/>
      <c r="I213" s="12">
        <f>G213+H213</f>
        <v>8350.7999999999993</v>
      </c>
      <c r="J213" s="45">
        <f>8646.8-41.7-41.4</f>
        <v>8563.6999999999989</v>
      </c>
      <c r="K213" s="45">
        <f>8668-45.4-45.4</f>
        <v>8577.2000000000007</v>
      </c>
      <c r="L213" s="89"/>
      <c r="M213" s="89"/>
      <c r="N213" s="89"/>
    </row>
    <row r="214" spans="1:14" ht="60" x14ac:dyDescent="0.2">
      <c r="A214" s="78" t="s">
        <v>143</v>
      </c>
      <c r="B214" s="29" t="s">
        <v>53</v>
      </c>
      <c r="C214" s="97">
        <v>8</v>
      </c>
      <c r="D214" s="97">
        <v>2</v>
      </c>
      <c r="E214" s="29" t="s">
        <v>145</v>
      </c>
      <c r="F214" s="29"/>
      <c r="G214" s="11">
        <f>G215</f>
        <v>3811.1</v>
      </c>
      <c r="H214" s="85">
        <f t="shared" ref="H214:I214" si="137">H215</f>
        <v>0</v>
      </c>
      <c r="I214" s="85">
        <f t="shared" si="137"/>
        <v>3811.1</v>
      </c>
      <c r="J214" s="85">
        <f>J215</f>
        <v>4169.3999999999996</v>
      </c>
      <c r="K214" s="85">
        <f>K215</f>
        <v>4541.5</v>
      </c>
    </row>
    <row r="215" spans="1:14" ht="30" x14ac:dyDescent="0.2">
      <c r="A215" s="58" t="s">
        <v>55</v>
      </c>
      <c r="B215" s="65" t="s">
        <v>53</v>
      </c>
      <c r="C215" s="97">
        <v>8</v>
      </c>
      <c r="D215" s="97">
        <v>2</v>
      </c>
      <c r="E215" s="29" t="s">
        <v>145</v>
      </c>
      <c r="F215" s="29" t="s">
        <v>56</v>
      </c>
      <c r="G215" s="11">
        <f>G217</f>
        <v>3811.1</v>
      </c>
      <c r="H215" s="85">
        <f t="shared" ref="H215:I215" si="138">H217</f>
        <v>0</v>
      </c>
      <c r="I215" s="85">
        <f t="shared" si="138"/>
        <v>3811.1</v>
      </c>
      <c r="J215" s="85">
        <f>J217</f>
        <v>4169.3999999999996</v>
      </c>
      <c r="K215" s="85">
        <f>K217</f>
        <v>4541.5</v>
      </c>
    </row>
    <row r="216" spans="1:14" ht="15" x14ac:dyDescent="0.2">
      <c r="A216" s="58" t="s">
        <v>82</v>
      </c>
      <c r="B216" s="65" t="s">
        <v>53</v>
      </c>
      <c r="C216" s="97">
        <v>8</v>
      </c>
      <c r="D216" s="97">
        <v>2</v>
      </c>
      <c r="E216" s="29" t="s">
        <v>145</v>
      </c>
      <c r="F216" s="29" t="s">
        <v>81</v>
      </c>
      <c r="G216" s="11">
        <f>G217</f>
        <v>3811.1</v>
      </c>
      <c r="H216" s="85">
        <f t="shared" ref="H216:I216" si="139">H217</f>
        <v>0</v>
      </c>
      <c r="I216" s="85">
        <f t="shared" si="139"/>
        <v>3811.1</v>
      </c>
      <c r="J216" s="85">
        <f>J217</f>
        <v>4169.3999999999996</v>
      </c>
      <c r="K216" s="85">
        <f>K217</f>
        <v>4541.5</v>
      </c>
    </row>
    <row r="217" spans="1:14" ht="60" x14ac:dyDescent="0.2">
      <c r="A217" s="68" t="s">
        <v>69</v>
      </c>
      <c r="B217" s="39" t="s">
        <v>53</v>
      </c>
      <c r="C217" s="79">
        <v>8</v>
      </c>
      <c r="D217" s="79">
        <v>2</v>
      </c>
      <c r="E217" s="79" t="s">
        <v>145</v>
      </c>
      <c r="F217" s="39" t="s">
        <v>83</v>
      </c>
      <c r="G217" s="45">
        <f>3773+38.1</f>
        <v>3811.1</v>
      </c>
      <c r="H217" s="86"/>
      <c r="I217" s="12">
        <f>G217+H217</f>
        <v>3811.1</v>
      </c>
      <c r="J217" s="86">
        <f>4127.7+41.7</f>
        <v>4169.3999999999996</v>
      </c>
      <c r="K217" s="86">
        <f>4496.1+45.4</f>
        <v>4541.5</v>
      </c>
    </row>
  </sheetData>
  <autoFilter ref="A13:F217"/>
  <customSheetViews>
    <customSheetView guid="{06FB0D30-9962-4D0A-A239-107FFD16C030}" scale="90" showPageBreaks="1" showGridLines="0" printArea="1" showAutoFilter="1" hiddenColumns="1" view="pageBreakPreview" showRuler="0">
      <pane ySplit="7" topLeftCell="A205" activePane="bottomLeft" state="frozenSplit"/>
      <selection pane="bottomLeft" sqref="A1:K217"/>
      <pageMargins left="0.9055118110236221" right="0.39370078740157483" top="0.39370078740157483" bottom="0.35433070866141736" header="0.35433070866141736" footer="0.19685039370078741"/>
      <pageSetup paperSize="9" scale="71" orientation="portrait" r:id="rId1"/>
      <headerFooter alignWithMargins="0">
        <oddFooter>&amp;C&amp;P</oddFooter>
      </headerFooter>
      <autoFilter ref="A13:F217"/>
    </customSheetView>
    <customSheetView guid="{C0DCEFD6-4378-4196-8A52-BBAE8937CBA3}" showPageBreaks="1" showGridLines="0" printArea="1" showAutoFilter="1" hiddenColumns="1" view="pageBreakPreview" showRuler="0" topLeftCell="A187">
      <selection activeCell="I193" sqref="I193:K193"/>
      <rowBreaks count="4" manualBreakCount="4">
        <brk id="53" max="10" man="1"/>
        <brk id="93" max="10" man="1"/>
        <brk id="132" max="10" man="1"/>
        <brk id="181" max="10" man="1"/>
      </rowBreaks>
      <pageMargins left="0.9055118110236221" right="0.39370078740157483" top="0.39370078740157483" bottom="0.35433070866141736" header="0.35433070866141736" footer="0.19685039370078741"/>
      <pageSetup paperSize="9" scale="64" orientation="portrait" r:id="rId2"/>
      <headerFooter alignWithMargins="0">
        <oddFooter>&amp;C&amp;P</oddFooter>
      </headerFooter>
      <autoFilter ref="A13:F217"/>
    </customSheetView>
    <customSheetView guid="{D5451C69-6188-4AB8-99E1-04D2A5F2965F}" scale="90" showPageBreaks="1" showGridLines="0" printArea="1" showAutoFilter="1" view="pageBreakPreview" showRuler="0">
      <pane ySplit="8" topLeftCell="A99" activePane="bottomLeft" state="frozenSplit"/>
      <selection pane="bottomLeft" activeCell="A99" sqref="A99"/>
      <pageMargins left="0.23622047244094491" right="0.23622047244094491" top="0.74803149606299213" bottom="0.74803149606299213" header="0.31496062992125984" footer="0.31496062992125984"/>
      <pageSetup paperSize="9" scale="75" orientation="portrait" r:id="rId3"/>
      <headerFooter alignWithMargins="0">
        <oddFooter>&amp;C&amp;P</oddFooter>
      </headerFooter>
      <autoFilter ref="A9:F197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4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6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7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1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3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4"/>
      <headerFooter alignWithMargins="0">
        <oddFooter>&amp;C&amp;P</oddFooter>
      </headerFooter>
      <autoFilter ref="A6:F107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5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6"/>
      <headerFooter alignWithMargins="0">
        <oddFooter>&amp;C&amp;P</oddFooter>
      </headerFooter>
      <autoFilter ref="A6:F152"/>
    </customSheetView>
    <customSheetView guid="{E021FB0C-A711-4509-BC26-BEE4D6D0121D}" scale="90" showPageBreaks="1" showGridLines="0" printArea="1" showAutoFilter="1" hiddenColumns="1" view="pageBreakPreview" showRuler="0">
      <pane ySplit="7" topLeftCell="A8" activePane="bottomLeft" state="frozenSplit"/>
      <selection pane="bottomLeft" activeCell="M11" sqref="M11"/>
      <pageMargins left="0.9055118110236221" right="0.39370078740157483" top="0.39370078740157483" bottom="0.35433070866141736" header="0.35433070866141736" footer="0.19685039370078741"/>
      <pageSetup paperSize="9" scale="71" orientation="portrait" r:id="rId17"/>
      <headerFooter alignWithMargins="0">
        <oddFooter>&amp;C&amp;P</oddFooter>
      </headerFooter>
      <autoFilter ref="A13:F217"/>
    </customSheetView>
  </customSheetViews>
  <mergeCells count="13">
    <mergeCell ref="G12:K12"/>
    <mergeCell ref="G7:K7"/>
    <mergeCell ref="G8:K8"/>
    <mergeCell ref="A12:A13"/>
    <mergeCell ref="B12:B13"/>
    <mergeCell ref="C12:D12"/>
    <mergeCell ref="E12:E13"/>
    <mergeCell ref="F12:F13"/>
    <mergeCell ref="D1:K1"/>
    <mergeCell ref="G2:K2"/>
    <mergeCell ref="G3:K3"/>
    <mergeCell ref="D6:K6"/>
    <mergeCell ref="A10:K10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71" orientation="portrait" r:id="rId18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 год</vt:lpstr>
      <vt:lpstr>'2020-2022 год'!Заголовки_для_печати</vt:lpstr>
      <vt:lpstr>'2020-2022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Ивановская ЕС</cp:lastModifiedBy>
  <cp:lastPrinted>2020-03-11T14:09:42Z</cp:lastPrinted>
  <dcterms:created xsi:type="dcterms:W3CDTF">2003-12-05T21:14:57Z</dcterms:created>
  <dcterms:modified xsi:type="dcterms:W3CDTF">2020-03-16T05:53:09Z</dcterms:modified>
</cp:coreProperties>
</file>