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480" yWindow="900" windowWidth="19320" windowHeight="8490"/>
  </bookViews>
  <sheets>
    <sheet name="Перечень" sheetId="1" r:id="rId1"/>
  </sheets>
  <definedNames>
    <definedName name="_xlnm._FilterDatabase" localSheetId="0" hidden="1">Перечень!$A$3:$L$15</definedName>
  </definedNames>
  <calcPr calcId="145621"/>
</workbook>
</file>

<file path=xl/calcChain.xml><?xml version="1.0" encoding="utf-8"?>
<calcChain xmlns="http://schemas.openxmlformats.org/spreadsheetml/2006/main">
  <c r="N15" i="1" l="1"/>
  <c r="M21" i="1" l="1"/>
  <c r="Q13" i="1"/>
  <c r="M13" i="1" s="1"/>
  <c r="G14" i="1"/>
  <c r="G13" i="1"/>
  <c r="G21" i="1" l="1"/>
  <c r="Q23" i="1"/>
  <c r="M23" i="1" s="1"/>
  <c r="G23" i="1"/>
  <c r="M16" i="1" l="1"/>
  <c r="Q15" i="1"/>
  <c r="M15" i="1" s="1"/>
  <c r="M24" i="1" l="1"/>
  <c r="M22" i="1"/>
  <c r="Q18" i="1"/>
  <c r="M18" i="1" s="1"/>
  <c r="Q19" i="1"/>
  <c r="M19" i="1" s="1"/>
  <c r="G20" i="1"/>
  <c r="M20" i="1"/>
  <c r="Q17" i="1"/>
  <c r="G16" i="1" l="1"/>
  <c r="G17" i="1"/>
  <c r="M17" i="1"/>
  <c r="G15" i="1"/>
  <c r="Q12" i="1" l="1"/>
  <c r="M12" i="1" s="1"/>
  <c r="H12" i="1"/>
  <c r="G12" i="1" s="1"/>
  <c r="G11" i="1" l="1"/>
  <c r="G18" i="1"/>
  <c r="G19" i="1"/>
  <c r="G22" i="1"/>
  <c r="G24" i="1"/>
  <c r="Q11" i="1" l="1"/>
  <c r="M11" i="1" s="1"/>
  <c r="Q10" i="1"/>
  <c r="M10" i="1" s="1"/>
  <c r="G10" i="1"/>
  <c r="G9" i="1"/>
  <c r="Q9" i="1"/>
  <c r="G7" i="1" l="1"/>
  <c r="G8" i="1"/>
  <c r="G6" i="1" l="1"/>
</calcChain>
</file>

<file path=xl/sharedStrings.xml><?xml version="1.0" encoding="utf-8"?>
<sst xmlns="http://schemas.openxmlformats.org/spreadsheetml/2006/main" count="160" uniqueCount="102">
  <si>
    <t>№</t>
  </si>
  <si>
    <t>МО</t>
  </si>
  <si>
    <t>Наименование проекта</t>
  </si>
  <si>
    <t>Всего</t>
  </si>
  <si>
    <t>РБ</t>
  </si>
  <si>
    <t>МБ</t>
  </si>
  <si>
    <t>МР/ГО</t>
  </si>
  <si>
    <t>ГП/СП</t>
  </si>
  <si>
    <t>Денежный вклад населения</t>
  </si>
  <si>
    <t>Денежный вклад юридических лиц, индивидуальных предпринимателей</t>
  </si>
  <si>
    <t>Бюджет народного проекта, тыс.руб.</t>
  </si>
  <si>
    <t>Исполнитель (ОИВ РК)</t>
  </si>
  <si>
    <t>Перечень работ в рамках реализации народного проекта</t>
  </si>
  <si>
    <t>ГП Кожва</t>
  </si>
  <si>
    <t>МР Печора</t>
  </si>
  <si>
    <t>ГП Печора</t>
  </si>
  <si>
    <t>СП Чикшино</t>
  </si>
  <si>
    <t>Министерство энергетики, жилищно-коммунального хозяйства и тарифов Республики Коми (благоустройство)</t>
  </si>
  <si>
    <t>Министерство культуры, туризма и архивного дела Республики Коми</t>
  </si>
  <si>
    <t>Министерство национальной политики Республики Коми</t>
  </si>
  <si>
    <t>Министерство физической культуры и спорта Республики Коми</t>
  </si>
  <si>
    <t>дата собрания</t>
  </si>
  <si>
    <t>Министерство образования, науки и молодежной политики Республики</t>
  </si>
  <si>
    <t>14 и 15.03.2019</t>
  </si>
  <si>
    <t>Кол-во человек, присутстваваших на собрании</t>
  </si>
  <si>
    <t>Количество подписей в поддержку проекта</t>
  </si>
  <si>
    <t>Количество прямых благополучателей, чел.</t>
  </si>
  <si>
    <t xml:space="preserve">Если проект является инициативой гражданина, указать ФИО (сотрудников муниципальных учреждений указывать не надо) </t>
  </si>
  <si>
    <t>Материально-технический вклад граждан, юрдиц, индивидуальных предпринимателей</t>
  </si>
  <si>
    <t>в рамках собрания, чел.</t>
  </si>
  <si>
    <t>дополнительный опрос, анкетирование</t>
  </si>
  <si>
    <t>Преданье старины глубокой.</t>
  </si>
  <si>
    <t>34+25</t>
  </si>
  <si>
    <t>Жегунова Вера Васильевна</t>
  </si>
  <si>
    <t>нет</t>
  </si>
  <si>
    <t>количество подписей в поддержку проекта, в т.ч. интернет опрос</t>
  </si>
  <si>
    <t>Ремонт фасада Дома культуры с. Соколово</t>
  </si>
  <si>
    <t xml:space="preserve">Выполнение ремонтных работ: 
разборка мелких покрытий и обделок из листовой стали, 
наружная облицовка поверхности стен, карниза металлосайдингом,  
облицовка оконных проемов, дверных проемов планкой из оцинкованной стали с полимерным покрытием. 
</t>
  </si>
  <si>
    <t>Ремонт кровли Дома культуры п. Чикшино</t>
  </si>
  <si>
    <t>Выполнение ремонтных работ: 
 разборка покрытий кровли, 
 смена обрешетки, 
 устройство кровли из металлочерепицы, 
 устройство каркасов из брусьев, 
 установка не открывающихся окон, 
 подшивка карнизных свесов.</t>
  </si>
  <si>
    <t>Игошин Михаил Юрьевич</t>
  </si>
  <si>
    <t>Ремонт крылец, отмостки, цоколя здания МОУ "СОШ" пгт. Кожва</t>
  </si>
  <si>
    <t xml:space="preserve">Ремонт цоколя, отмостки и крыльца:
ремонт ступеней,
заделка выбоин в полах,
устройство стяжек,
штукатурка фасадов,
окраска фасадов.
</t>
  </si>
  <si>
    <t>Марьенкова Татьяна Николаевна</t>
  </si>
  <si>
    <t>уборка гражданами территории школы</t>
  </si>
  <si>
    <t>Ремонт и монтаж участка у центрального входа МДОУ "Детский сад" пгт. Кожва</t>
  </si>
  <si>
    <t xml:space="preserve">Устройство подстилающих и выравнивающих слоев оснований,
устройство дорожных покрытий из сборных прямоугольных железобетонных плит
</t>
  </si>
  <si>
    <t>Астанина  Евгения Николаевна</t>
  </si>
  <si>
    <t>уборка гражданами территории сада</t>
  </si>
  <si>
    <t>Благоустройство территории МОУ "Основная общеобразовательная школа" пст. Набережный</t>
  </si>
  <si>
    <t xml:space="preserve">Устройство подстилающих и выравнивающих слоев оснований отдельных мест,
устройство цементобетонных покрытий однослойных средствами малой механизации,
установка бортовых камней бетонных.
</t>
  </si>
  <si>
    <t>Коковкина Вера Михайловна</t>
  </si>
  <si>
    <t>Красивая, чистая остановка - лицо пгт. Кожва</t>
  </si>
  <si>
    <t>Устройство нового остановочного комплекса в пст. Набережный</t>
  </si>
  <si>
    <t>Устройство контейнерных площадок в д. Усть-Кожва</t>
  </si>
  <si>
    <t>Министерство дорожного хозяйства Республики Коми</t>
  </si>
  <si>
    <t xml:space="preserve">Разборка старого остановочного павильона;
изготовление нового остановочного павильона;
доставка и установка.
</t>
  </si>
  <si>
    <t>Приобретение учебно- лабораторного оборудование для кабинета физики МОУ "ООШ № 53" пгт. Изъяю</t>
  </si>
  <si>
    <t>Приобретение:
Наборы лабораторные и демонстрационные различной тематики;
Миллиамперметр;
Трубка для демонстрации конвекции в жидкости;
Прибор для демонстрации теплопроводности тел; 
Спектроскоп двухтрубный;
Видеокамера для работы с оптическими приборами; 
Призма наклоняющая с отвесом;
Сообщающиеся сосуды;
Стакан отливной демонстрационный;
Шар Паскаля; 
Диск Ньютона и т.д.</t>
  </si>
  <si>
    <t>материально – технический вклад граждан в виде установки мультимедийного оборудования</t>
  </si>
  <si>
    <t xml:space="preserve">демонтаж старых деревянных окон; 
монтаж новых окон; 
устройство подвесных потолков;
демонтаж/монтаж:
светильников,
напольного покрытия (линолеум),
дверных проемов
снятие обоев;
штукатурка стен и т.д.
МФУ;
цветной принтер; 
ноутбук - 1; 
портативных компьютеров с беспроводной связью - 10; 
специализированный аппаратно-программный комплекс для слабовидящих, программное обеспечение для работы библиотекаря; 
специальная мебель: 
складные стулья – 10 шт; 
стол-трансформер – 5 шт.
Обновление фонда художественной литературы
</t>
  </si>
  <si>
    <t>ГП "Печора"</t>
  </si>
  <si>
    <t>Ремонт крыльца МАУ ДО «ДДТ» г. Печора».</t>
  </si>
  <si>
    <t xml:space="preserve">установка и разборка наружных инвентарных лесов;
разборка кирпичной кладки стен, без очистки кирпича;
огрунтовка и окраска металлических поверхностей;
устройство обрешетки с прозорами из досок и брусков под кровлю;
монтаж кровли из профилированного листа для объектов непроизводственного назначения;
монтаж ограждающих конструкций стен;
демонтаж дверных коробок: в каменных стенах с отбивкой штукатурки в откосах;
установка металлических дверных блоков в готовые проемы;
ремонт штукатурки;
ремонт штукатурки наружных столбов, прямоугольных колонн и пилястр;
окраска известковыми составами ранее окрашенных фасадов простых и др.
</t>
  </si>
  <si>
    <t>Прокопович Наталья Леонидовна</t>
  </si>
  <si>
    <t>Библиотека будущего – уже сегодня!  МОУ «СОШ №9» г. Печора</t>
  </si>
  <si>
    <t>жители осуществят уборку территории (субботник)</t>
  </si>
  <si>
    <t>Благоустройство дворовой территории  ул.Социалистическая 82,84,84А,86» к 100-летию Республики коми</t>
  </si>
  <si>
    <t>Ершакова Лилия Вячеславовна, пенсионер</t>
  </si>
  <si>
    <t>Барвинский Николай Николаевич</t>
  </si>
  <si>
    <t>ИП Курашов О.А. примет техническое участие (снос существующих конструкций, выравнивание территории тяжелой техникой, отсыпка территории грунтом (песок) и установит оборудования</t>
  </si>
  <si>
    <t xml:space="preserve">1. Приобретение и установка уличного оборудования детской площадки: 
детский игровой комплекс (возрастная группа 4-10 лет);
качалка-балансир (возрастная группа 3-12 лет);
качалка на пружине (возрастная группа 3-10 лет);
карусель (возрастная группа 3-10 лет);
беседка (возрастная группа 3-12 лет);
установка песочницы (возрастная группа 3-12 лет);
</t>
  </si>
  <si>
    <t xml:space="preserve">планировка участка;
устройство дорожных покрытий;
монтаж стальных элементов ограждения;
резка стального профнастила;
облицовка стальным профнастилом;
огрунтовка и т.д.
</t>
  </si>
  <si>
    <t>Оверина Александра Николаевна, староста д. Усть-Кожва</t>
  </si>
  <si>
    <t>ИП (Глава КФХ) Мезенцев С.А. предоставление техники и оказание помощи в планировке территории для контейнерых площадок.</t>
  </si>
  <si>
    <t>Ремонт автомобильной дороги общего пользования местного значения "По с. Соколово"</t>
  </si>
  <si>
    <t>Исправление профиля оснований щебеночных: с добавлением нового материала</t>
  </si>
  <si>
    <t>Канева татьяна Петровна, староста с. Соколово</t>
  </si>
  <si>
    <t>проведение субботника</t>
  </si>
  <si>
    <t>Сметанина Альбина Ивановна</t>
  </si>
  <si>
    <t>юр. лицо (ООО "Сплав-плюс) выделение техники и оказание помощи в разборе старого остановочного пвильона. Жители осуществят уборку территории (субботник)</t>
  </si>
  <si>
    <t>Поздеева Галина Григорьевна</t>
  </si>
  <si>
    <t>162 из 170</t>
  </si>
  <si>
    <t>п. Изъяю.
Приобретение/пошив:
костюмов для ведущих фестиваля (15 шт.), 
костюмов для организаторов фестиваля (15 шт.),  
костюмов для мастеров (10 шт.),                            скамеек и столов для проведения мастер-классов (6+6 ед), 
народных инструментов (деревянные ложки, колотушки, трещетки, колокольчики) 
баннера для фестиваля (1 шт),
Обувь туфли народные (30 пар)</t>
  </si>
  <si>
    <t>Приобретение оборудования ИП Долгова Г.В.  для  рентген кабинета ветеринарной клиники «Айболит»</t>
  </si>
  <si>
    <t>Министерство экономики Республики Коми</t>
  </si>
  <si>
    <t xml:space="preserve">Портативный рентгеновский аппарат Porta 100HF  1 шт
Комплекс цифровой CR диагностический для получения и архивирования медицинских рентгеновских изображений с принадлежностями 
AGFA CR 10-X 1 шт
Стол рентгенопрозрачный для Porta 100YF\120HF\380HF 1 шт
Воротник рентгенозащитный Pb=0,35  3 шт
Фартук рентгенозащитный Pb=0,35 3 шт
Шапочка рентгенозащитная Pb=0,25 3 шт
Ширма рентгенозащитная  1 шт
</t>
  </si>
  <si>
    <t xml:space="preserve"> Долгова Галина Викторовна</t>
  </si>
  <si>
    <t>БИОКВАНТУМ. Приобретение научно - учебного оборудования для кабинета "Биология" МОУ "СОШ № 3" г. Печора (</t>
  </si>
  <si>
    <t>ЦИФРОВАЯ ЭКОНОМИКА. Приобретение научно - учебного оборудования для кабинетов "Информатика" и "Технология" МОУ "СОШ № 3" г. Печора</t>
  </si>
  <si>
    <t xml:space="preserve">Лаборатория «Инженер живого: клетки и ткани» (1 комплект)
Лаборатория «Омика-гены» (1 комплект)
Общелабораторное оборудование:
• весы лабораторные аналитические
• водяная баня
• дистиллятор лабораторный
• нагревательная плита индукционная tesler
• спиртовка
• центрифуга многофункциональная
• шпатель дригальского стеклянный
• штатив лабораторный
Ноутбук Lenovo Ideapad L 315
 Компьютерное и презентационное оборудование:
• Ноутбук Lenovo Ideapad L 315 – 22 шт
• многофункциональный центр
• офисное программное обеспечение
• колонки для компьютера
• вебкамера usb
</t>
  </si>
  <si>
    <t xml:space="preserve">Лаборатория «Предпринимательство и цифровая экономика» (кабинет технологии)
• Ноутбук Ноутбук Lenovo Ideapad L315 (для учащихся) – 10 шт
• Ноутбук Ноутбук Lenovo Ideapad L315 (для учителя/педагога доп. обр.) 
• Мышь Genius NetScoroll 110 оптическая – 11 шт.
• Рулонный матовый белый экран Сactus Wallscreen CS-PSW-180x180 
• Проектор Epson EB-X41 
• Программное обеспечение 
• 3D-принтер Wanhao Duplicator i3 Plus Mark II 
• Машина швейная 4 шт.
• Утюг 
• Колонки компьютерные Sven SPS-605
• Плоттер . и т.д.
Лаборатория «Бизнес-информатика» (кабинет информатики)
• Графический планшет HUION WH1409 черный  - 5 шт.  
• Программное обеспечение– 3 шт.
• 3D-принтер Wanhao Duplicator i3 Plus Mark II 
• Очки виртуальной реальности Google Daydream View 
• Колонки компьютерные Sven SPS-605
</t>
  </si>
  <si>
    <t>Детская спортивная площадка (Русанова 43)</t>
  </si>
  <si>
    <t>Спортивная площадка (Печорский 54)</t>
  </si>
  <si>
    <t xml:space="preserve">Благоустройство хоккейной коробки:
Демонтаж старой коробки
Монтаж нового ограждения
Ворота – 2 шт.
</t>
  </si>
  <si>
    <t xml:space="preserve">спортивный комплекс  для воркаута, 
универсальный комплекс для подтягивания 
скамейки,
покрытие из песка, 
установка, доставка
</t>
  </si>
  <si>
    <t>Девис Роман Глебович</t>
  </si>
  <si>
    <t>Жители - приобретение художественной литературы на 18 835 руб.</t>
  </si>
  <si>
    <t>Министерство образования, науки и молодежной политики Республики Коми</t>
  </si>
  <si>
    <t>жители осуществят уборку территории (субботник), окажут транспортные услуги при необходимостти, предоставяи уборочный инвентарь, мешки для строительного мусора</t>
  </si>
  <si>
    <t>Перечень народных проектов, планируемых к реализации в 2021 году на территории МО МР «Печора»</t>
  </si>
  <si>
    <t>Приложение
к распоряжению администрации МР "Печора"
от " 29 " июля 2020 г. № 591 -р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</si>
</sst>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#,##0.0000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justify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24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P1" sqref="P1:T1"/>
    </sheetView>
  </sheetViews>
  <sheetFormatPr defaultRowHeight="20.25" outlineLevelCol="1" x14ac:dyDescent="0.25"/>
  <cols>
    <col min="1" max="1" width="4.28515625" style="1" bestFit="1" customWidth="1"/>
    <col min="2" max="2" width="18.42578125" style="3" customWidth="1"/>
    <col min="3" max="3" width="16.5703125" style="3" customWidth="1"/>
    <col min="4" max="4" width="34" style="3" customWidth="1"/>
    <col min="5" max="5" width="39" style="3" customWidth="1"/>
    <col min="6" max="6" width="57.7109375" style="1" customWidth="1"/>
    <col min="7" max="7" width="16" style="1" customWidth="1"/>
    <col min="8" max="8" width="13" style="1" customWidth="1" outlineLevel="1"/>
    <col min="9" max="10" width="12.28515625" style="1" customWidth="1" outlineLevel="1"/>
    <col min="11" max="11" width="15.7109375" style="4" customWidth="1" outlineLevel="1"/>
    <col min="12" max="12" width="23.28515625" style="1" customWidth="1" outlineLevel="1"/>
    <col min="13" max="13" width="23.28515625" style="4" customWidth="1" outlineLevel="1"/>
    <col min="14" max="14" width="22.85546875" style="4" hidden="1" customWidth="1" outlineLevel="1"/>
    <col min="15" max="15" width="17.7109375" style="1" bestFit="1" customWidth="1" collapsed="1"/>
    <col min="16" max="16" width="11.5703125" style="1" bestFit="1" customWidth="1"/>
    <col min="17" max="17" width="14.42578125" style="1" bestFit="1" customWidth="1"/>
    <col min="18" max="18" width="14.85546875" style="1" bestFit="1" customWidth="1"/>
    <col min="19" max="19" width="40.140625" style="1" bestFit="1" customWidth="1"/>
    <col min="20" max="20" width="31.140625" style="1" bestFit="1" customWidth="1"/>
    <col min="21" max="16384" width="9.140625" style="1"/>
  </cols>
  <sheetData>
    <row r="1" spans="1:27" s="4" customFormat="1" ht="67.5" customHeight="1" x14ac:dyDescent="0.25">
      <c r="B1" s="3"/>
      <c r="C1" s="3"/>
      <c r="D1" s="3"/>
      <c r="E1" s="3"/>
      <c r="N1" s="18"/>
      <c r="P1" s="60" t="s">
        <v>101</v>
      </c>
      <c r="Q1" s="60"/>
      <c r="R1" s="60"/>
      <c r="S1" s="60"/>
      <c r="T1" s="60"/>
      <c r="U1" s="45"/>
      <c r="V1" s="45"/>
      <c r="W1" s="45"/>
    </row>
    <row r="2" spans="1:27" s="4" customFormat="1" ht="64.5" customHeight="1" x14ac:dyDescent="0.25">
      <c r="A2" s="70" t="s">
        <v>100</v>
      </c>
      <c r="B2" s="70"/>
      <c r="C2" s="70"/>
      <c r="D2" s="70"/>
      <c r="E2" s="70"/>
      <c r="F2" s="70"/>
      <c r="G2" s="71"/>
      <c r="H2" s="71"/>
      <c r="I2" s="71"/>
      <c r="J2" s="71"/>
      <c r="K2" s="71"/>
      <c r="L2" s="71"/>
      <c r="M2" s="19"/>
      <c r="N2" s="19"/>
    </row>
    <row r="3" spans="1:27" s="4" customFormat="1" ht="64.5" customHeight="1" x14ac:dyDescent="0.25">
      <c r="A3" s="46" t="s">
        <v>0</v>
      </c>
      <c r="B3" s="48" t="s">
        <v>1</v>
      </c>
      <c r="C3" s="49"/>
      <c r="D3" s="46" t="s">
        <v>2</v>
      </c>
      <c r="E3" s="55" t="s">
        <v>11</v>
      </c>
      <c r="F3" s="53" t="s">
        <v>12</v>
      </c>
      <c r="G3" s="65" t="s">
        <v>10</v>
      </c>
      <c r="H3" s="66"/>
      <c r="I3" s="66"/>
      <c r="J3" s="66"/>
      <c r="K3" s="66"/>
      <c r="L3" s="66"/>
      <c r="M3" s="23"/>
      <c r="N3" s="20"/>
      <c r="O3" s="61" t="s">
        <v>24</v>
      </c>
      <c r="P3" s="61" t="s">
        <v>25</v>
      </c>
      <c r="Q3" s="61"/>
      <c r="R3" s="61" t="s">
        <v>26</v>
      </c>
      <c r="S3" s="61" t="s">
        <v>27</v>
      </c>
      <c r="T3" s="61" t="s">
        <v>28</v>
      </c>
    </row>
    <row r="4" spans="1:27" s="2" customFormat="1" ht="64.5" customHeight="1" x14ac:dyDescent="0.25">
      <c r="A4" s="50"/>
      <c r="B4" s="51" t="s">
        <v>6</v>
      </c>
      <c r="C4" s="51" t="s">
        <v>7</v>
      </c>
      <c r="D4" s="50"/>
      <c r="E4" s="56"/>
      <c r="F4" s="67"/>
      <c r="G4" s="46" t="s">
        <v>3</v>
      </c>
      <c r="H4" s="58" t="s">
        <v>4</v>
      </c>
      <c r="I4" s="48" t="s">
        <v>5</v>
      </c>
      <c r="J4" s="49"/>
      <c r="K4" s="53" t="s">
        <v>8</v>
      </c>
      <c r="L4" s="53" t="s">
        <v>9</v>
      </c>
      <c r="M4" s="53" t="s">
        <v>35</v>
      </c>
      <c r="N4" s="68" t="s">
        <v>21</v>
      </c>
      <c r="O4" s="62"/>
      <c r="P4" s="63" t="s">
        <v>29</v>
      </c>
      <c r="Q4" s="63" t="s">
        <v>30</v>
      </c>
      <c r="R4" s="62"/>
      <c r="S4" s="62"/>
      <c r="T4" s="62"/>
    </row>
    <row r="5" spans="1:27" s="4" customFormat="1" ht="64.5" customHeight="1" x14ac:dyDescent="0.25">
      <c r="A5" s="47"/>
      <c r="B5" s="52"/>
      <c r="C5" s="52"/>
      <c r="D5" s="47"/>
      <c r="E5" s="57"/>
      <c r="F5" s="54"/>
      <c r="G5" s="47"/>
      <c r="H5" s="59"/>
      <c r="I5" s="17" t="s">
        <v>6</v>
      </c>
      <c r="J5" s="17" t="s">
        <v>7</v>
      </c>
      <c r="K5" s="54"/>
      <c r="L5" s="54"/>
      <c r="M5" s="54"/>
      <c r="N5" s="69"/>
      <c r="O5" s="61"/>
      <c r="P5" s="64"/>
      <c r="Q5" s="64"/>
      <c r="R5" s="61"/>
      <c r="S5" s="61"/>
      <c r="T5" s="61"/>
    </row>
    <row r="6" spans="1:27" s="4" customFormat="1" ht="225" x14ac:dyDescent="0.25">
      <c r="A6" s="16">
        <v>1</v>
      </c>
      <c r="B6" s="7" t="s">
        <v>14</v>
      </c>
      <c r="C6" s="8" t="s">
        <v>13</v>
      </c>
      <c r="D6" s="5" t="s">
        <v>31</v>
      </c>
      <c r="E6" s="14" t="s">
        <v>19</v>
      </c>
      <c r="F6" s="10" t="s">
        <v>83</v>
      </c>
      <c r="G6" s="13">
        <f>H6+I6+J6+K6+L6</f>
        <v>350</v>
      </c>
      <c r="H6" s="12">
        <v>300</v>
      </c>
      <c r="I6" s="12">
        <v>40.9</v>
      </c>
      <c r="J6" s="12"/>
      <c r="K6" s="12">
        <v>8.1</v>
      </c>
      <c r="L6" s="12">
        <v>1</v>
      </c>
      <c r="M6" s="21">
        <v>221</v>
      </c>
      <c r="N6" s="24">
        <v>43540</v>
      </c>
      <c r="O6" s="26" t="s">
        <v>32</v>
      </c>
      <c r="P6" s="26" t="s">
        <v>32</v>
      </c>
      <c r="Q6" s="26" t="s">
        <v>82</v>
      </c>
      <c r="R6" s="26">
        <v>355</v>
      </c>
      <c r="S6" s="26" t="s">
        <v>33</v>
      </c>
      <c r="T6" s="26" t="s">
        <v>34</v>
      </c>
      <c r="U6" s="27"/>
      <c r="V6" s="27"/>
      <c r="W6" s="27"/>
      <c r="X6" s="27"/>
      <c r="Y6" s="27"/>
      <c r="Z6" s="27"/>
      <c r="AA6" s="27"/>
    </row>
    <row r="7" spans="1:27" s="4" customFormat="1" ht="168.75" x14ac:dyDescent="0.25">
      <c r="A7" s="36">
        <v>2</v>
      </c>
      <c r="B7" s="7" t="s">
        <v>14</v>
      </c>
      <c r="C7" s="8" t="s">
        <v>13</v>
      </c>
      <c r="D7" s="5" t="s">
        <v>36</v>
      </c>
      <c r="E7" s="11" t="s">
        <v>18</v>
      </c>
      <c r="F7" s="10" t="s">
        <v>37</v>
      </c>
      <c r="G7" s="13">
        <f t="shared" ref="G7" si="0">H7+I7+J7+K7+L7</f>
        <v>839.13499999999999</v>
      </c>
      <c r="H7" s="12">
        <v>600</v>
      </c>
      <c r="I7" s="12">
        <v>232.33500000000001</v>
      </c>
      <c r="J7" s="12"/>
      <c r="K7" s="12">
        <v>6.8</v>
      </c>
      <c r="L7" s="28"/>
      <c r="M7" s="21">
        <v>68</v>
      </c>
      <c r="N7" s="24">
        <v>43559</v>
      </c>
      <c r="O7" s="26">
        <v>68</v>
      </c>
      <c r="P7" s="26">
        <v>68</v>
      </c>
      <c r="Q7" s="26" t="s">
        <v>34</v>
      </c>
      <c r="R7" s="26"/>
      <c r="S7" s="26"/>
      <c r="T7" s="26" t="s">
        <v>34</v>
      </c>
      <c r="U7" s="27"/>
      <c r="V7" s="27"/>
      <c r="W7" s="27"/>
      <c r="X7" s="27"/>
      <c r="Y7" s="27"/>
      <c r="Z7" s="27"/>
      <c r="AA7" s="27"/>
    </row>
    <row r="8" spans="1:27" s="4" customFormat="1" ht="169.5" customHeight="1" x14ac:dyDescent="0.25">
      <c r="A8" s="36">
        <v>3</v>
      </c>
      <c r="B8" s="7" t="s">
        <v>14</v>
      </c>
      <c r="C8" s="8" t="s">
        <v>16</v>
      </c>
      <c r="D8" s="5" t="s">
        <v>38</v>
      </c>
      <c r="E8" s="11" t="s">
        <v>18</v>
      </c>
      <c r="F8" s="10" t="s">
        <v>39</v>
      </c>
      <c r="G8" s="13">
        <f t="shared" ref="G8" si="1">H8+I8+J8+K8+L8</f>
        <v>906.86400000000003</v>
      </c>
      <c r="H8" s="12">
        <v>600</v>
      </c>
      <c r="I8" s="12">
        <v>300.66399999999999</v>
      </c>
      <c r="J8" s="12"/>
      <c r="K8" s="12">
        <v>6.2</v>
      </c>
      <c r="L8" s="28"/>
      <c r="M8" s="21">
        <v>31</v>
      </c>
      <c r="N8" s="24">
        <v>43559</v>
      </c>
      <c r="O8" s="26">
        <v>31</v>
      </c>
      <c r="P8" s="26">
        <v>31</v>
      </c>
      <c r="Q8" s="26" t="s">
        <v>34</v>
      </c>
      <c r="R8" s="26">
        <v>200</v>
      </c>
      <c r="S8" s="26" t="s">
        <v>40</v>
      </c>
      <c r="T8" s="26" t="s">
        <v>34</v>
      </c>
      <c r="U8" s="27"/>
      <c r="V8" s="27"/>
      <c r="W8" s="27"/>
      <c r="X8" s="27"/>
      <c r="Y8" s="27"/>
      <c r="Z8" s="27"/>
      <c r="AA8" s="27"/>
    </row>
    <row r="9" spans="1:27" s="4" customFormat="1" ht="131.25" x14ac:dyDescent="0.25">
      <c r="A9" s="36">
        <v>4</v>
      </c>
      <c r="B9" s="7" t="s">
        <v>14</v>
      </c>
      <c r="C9" s="8" t="s">
        <v>13</v>
      </c>
      <c r="D9" s="5" t="s">
        <v>41</v>
      </c>
      <c r="E9" s="11" t="s">
        <v>22</v>
      </c>
      <c r="F9" s="5" t="s">
        <v>42</v>
      </c>
      <c r="G9" s="13">
        <f>SUM(H9:L9)</f>
        <v>909.52</v>
      </c>
      <c r="H9" s="6">
        <v>600</v>
      </c>
      <c r="I9" s="15">
        <v>294.82</v>
      </c>
      <c r="J9" s="6"/>
      <c r="K9" s="6">
        <v>14.7</v>
      </c>
      <c r="L9" s="6"/>
      <c r="M9" s="21"/>
      <c r="N9" s="24">
        <v>43542</v>
      </c>
      <c r="O9" s="25"/>
      <c r="P9" s="25">
        <v>25</v>
      </c>
      <c r="Q9" s="25">
        <f>149+243</f>
        <v>392</v>
      </c>
      <c r="R9" s="25">
        <v>846</v>
      </c>
      <c r="S9" s="25" t="s">
        <v>43</v>
      </c>
      <c r="T9" s="25" t="s">
        <v>44</v>
      </c>
      <c r="U9" s="27"/>
      <c r="V9" s="27"/>
      <c r="W9" s="27"/>
      <c r="X9" s="27"/>
      <c r="Y9" s="27"/>
      <c r="Z9" s="27"/>
      <c r="AA9" s="27"/>
    </row>
    <row r="10" spans="1:27" s="4" customFormat="1" ht="93.75" x14ac:dyDescent="0.25">
      <c r="A10" s="36">
        <v>5</v>
      </c>
      <c r="B10" s="7" t="s">
        <v>14</v>
      </c>
      <c r="C10" s="8" t="s">
        <v>13</v>
      </c>
      <c r="D10" s="5" t="s">
        <v>45</v>
      </c>
      <c r="E10" s="11" t="s">
        <v>22</v>
      </c>
      <c r="F10" s="5" t="s">
        <v>46</v>
      </c>
      <c r="G10" s="13">
        <f>SUM(H10:L10)</f>
        <v>447.16399999999999</v>
      </c>
      <c r="H10" s="6">
        <v>384</v>
      </c>
      <c r="I10" s="15">
        <v>44.764000000000003</v>
      </c>
      <c r="J10" s="6"/>
      <c r="K10" s="6">
        <v>18.399999999999999</v>
      </c>
      <c r="L10" s="6"/>
      <c r="M10" s="42">
        <f>SUM(P10+Q10)</f>
        <v>373</v>
      </c>
      <c r="N10" s="43" t="s">
        <v>23</v>
      </c>
      <c r="O10" s="37">
        <v>25</v>
      </c>
      <c r="P10" s="37">
        <v>25</v>
      </c>
      <c r="Q10" s="37">
        <f>151+222-25</f>
        <v>348</v>
      </c>
      <c r="R10" s="25"/>
      <c r="S10" s="25" t="s">
        <v>47</v>
      </c>
      <c r="T10" s="25" t="s">
        <v>48</v>
      </c>
      <c r="U10" s="27"/>
      <c r="V10" s="27"/>
      <c r="W10" s="27"/>
      <c r="X10" s="27"/>
      <c r="Y10" s="27"/>
      <c r="Z10" s="27"/>
      <c r="AA10" s="27"/>
    </row>
    <row r="11" spans="1:27" s="4" customFormat="1" ht="112.5" x14ac:dyDescent="0.25">
      <c r="A11" s="36">
        <v>6</v>
      </c>
      <c r="B11" s="7" t="s">
        <v>14</v>
      </c>
      <c r="C11" s="8" t="s">
        <v>13</v>
      </c>
      <c r="D11" s="5" t="s">
        <v>49</v>
      </c>
      <c r="E11" s="11" t="s">
        <v>22</v>
      </c>
      <c r="F11" s="5" t="s">
        <v>50</v>
      </c>
      <c r="G11" s="13">
        <f t="shared" ref="G11:G24" si="2">SUM(H11:L11)</f>
        <v>148.5</v>
      </c>
      <c r="H11" s="15">
        <v>120</v>
      </c>
      <c r="I11" s="15"/>
      <c r="J11" s="12">
        <v>22.3</v>
      </c>
      <c r="K11" s="12">
        <v>6.2</v>
      </c>
      <c r="L11" s="6"/>
      <c r="M11" s="21">
        <f>P11+Q11</f>
        <v>231</v>
      </c>
      <c r="N11" s="24">
        <v>43559</v>
      </c>
      <c r="O11" s="25">
        <v>24</v>
      </c>
      <c r="P11" s="25">
        <v>24</v>
      </c>
      <c r="Q11" s="25">
        <f>147+84-24</f>
        <v>207</v>
      </c>
      <c r="R11" s="25">
        <v>120</v>
      </c>
      <c r="S11" s="25" t="s">
        <v>51</v>
      </c>
      <c r="T11" s="25" t="s">
        <v>44</v>
      </c>
      <c r="U11" s="27"/>
      <c r="V11" s="27"/>
      <c r="W11" s="27"/>
      <c r="X11" s="27"/>
      <c r="Y11" s="27"/>
      <c r="Z11" s="27"/>
      <c r="AA11" s="27"/>
    </row>
    <row r="12" spans="1:27" s="4" customFormat="1" ht="300" x14ac:dyDescent="0.25">
      <c r="A12" s="36">
        <v>7</v>
      </c>
      <c r="B12" s="7" t="s">
        <v>14</v>
      </c>
      <c r="C12" s="8" t="s">
        <v>13</v>
      </c>
      <c r="D12" s="5" t="s">
        <v>57</v>
      </c>
      <c r="E12" s="11" t="s">
        <v>22</v>
      </c>
      <c r="F12" s="5" t="s">
        <v>58</v>
      </c>
      <c r="G12" s="39">
        <f t="shared" si="2"/>
        <v>495.51799999999997</v>
      </c>
      <c r="H12" s="35">
        <f>495.518-I12-K12</f>
        <v>432.8</v>
      </c>
      <c r="I12" s="35">
        <v>50.518000000000001</v>
      </c>
      <c r="J12" s="32"/>
      <c r="K12" s="35">
        <v>12.2</v>
      </c>
      <c r="L12" s="6"/>
      <c r="M12" s="21">
        <f>P12+Q12</f>
        <v>242</v>
      </c>
      <c r="N12" s="24"/>
      <c r="O12" s="25">
        <v>31</v>
      </c>
      <c r="P12" s="25">
        <v>31</v>
      </c>
      <c r="Q12" s="25">
        <f>80+131</f>
        <v>211</v>
      </c>
      <c r="R12" s="25"/>
      <c r="S12" s="25"/>
      <c r="T12" s="25" t="s">
        <v>59</v>
      </c>
      <c r="U12" s="27"/>
      <c r="V12" s="27"/>
      <c r="W12" s="27"/>
      <c r="X12" s="27"/>
      <c r="Y12" s="27"/>
      <c r="Z12" s="27"/>
      <c r="AA12" s="27"/>
    </row>
    <row r="13" spans="1:27" s="4" customFormat="1" ht="393.75" x14ac:dyDescent="0.25">
      <c r="A13" s="36">
        <v>8</v>
      </c>
      <c r="B13" s="31" t="s">
        <v>14</v>
      </c>
      <c r="C13" s="40" t="s">
        <v>15</v>
      </c>
      <c r="D13" s="41" t="s">
        <v>88</v>
      </c>
      <c r="E13" s="34" t="s">
        <v>22</v>
      </c>
      <c r="F13" s="33" t="s">
        <v>90</v>
      </c>
      <c r="G13" s="39">
        <f t="shared" si="2"/>
        <v>646.41499999999996</v>
      </c>
      <c r="H13" s="35">
        <v>535</v>
      </c>
      <c r="I13" s="35">
        <v>90.174999999999997</v>
      </c>
      <c r="J13" s="35"/>
      <c r="K13" s="35">
        <v>21.24</v>
      </c>
      <c r="L13" s="32"/>
      <c r="M13" s="42">
        <f>P13+Q13</f>
        <v>576</v>
      </c>
      <c r="N13" s="43"/>
      <c r="O13" s="37">
        <v>224</v>
      </c>
      <c r="P13" s="37">
        <v>190</v>
      </c>
      <c r="Q13" s="37">
        <f>193+193</f>
        <v>386</v>
      </c>
      <c r="R13" s="37">
        <v>667</v>
      </c>
      <c r="S13" s="37"/>
      <c r="T13" s="26" t="s">
        <v>34</v>
      </c>
      <c r="U13" s="38"/>
      <c r="V13" s="38"/>
      <c r="W13" s="38"/>
      <c r="X13" s="38"/>
      <c r="Y13" s="38"/>
      <c r="Z13" s="38"/>
      <c r="AA13" s="27"/>
    </row>
    <row r="14" spans="1:27" s="4" customFormat="1" ht="409.5" x14ac:dyDescent="0.25">
      <c r="A14" s="36">
        <v>9</v>
      </c>
      <c r="B14" s="31" t="s">
        <v>14</v>
      </c>
      <c r="C14" s="40" t="s">
        <v>15</v>
      </c>
      <c r="D14" s="41" t="s">
        <v>89</v>
      </c>
      <c r="E14" s="34" t="s">
        <v>22</v>
      </c>
      <c r="F14" s="33" t="s">
        <v>91</v>
      </c>
      <c r="G14" s="39">
        <f t="shared" si="2"/>
        <v>662.44999999999993</v>
      </c>
      <c r="H14" s="35">
        <v>523</v>
      </c>
      <c r="I14" s="35">
        <v>118.03</v>
      </c>
      <c r="J14" s="35"/>
      <c r="K14" s="35">
        <v>21.42</v>
      </c>
      <c r="L14" s="32"/>
      <c r="M14" s="42"/>
      <c r="N14" s="43"/>
      <c r="O14" s="37">
        <v>224</v>
      </c>
      <c r="P14" s="37">
        <v>224</v>
      </c>
      <c r="Q14" s="37"/>
      <c r="R14" s="37">
        <v>567</v>
      </c>
      <c r="S14" s="37"/>
      <c r="T14" s="26" t="s">
        <v>34</v>
      </c>
      <c r="U14" s="38"/>
      <c r="V14" s="38"/>
      <c r="W14" s="38"/>
      <c r="X14" s="38"/>
      <c r="Y14" s="38"/>
      <c r="Z14" s="38"/>
      <c r="AA14" s="27"/>
    </row>
    <row r="15" spans="1:27" s="4" customFormat="1" ht="409.5" x14ac:dyDescent="0.25">
      <c r="A15" s="36">
        <v>10</v>
      </c>
      <c r="B15" s="7" t="s">
        <v>14</v>
      </c>
      <c r="C15" s="8" t="s">
        <v>15</v>
      </c>
      <c r="D15" s="5" t="s">
        <v>65</v>
      </c>
      <c r="E15" s="11" t="s">
        <v>98</v>
      </c>
      <c r="F15" s="5" t="s">
        <v>60</v>
      </c>
      <c r="G15" s="13">
        <f t="shared" ref="G15" si="3">SUM(H15:L15)</f>
        <v>1057.114</v>
      </c>
      <c r="H15" s="15">
        <v>600</v>
      </c>
      <c r="I15" s="15">
        <v>457.11399999999998</v>
      </c>
      <c r="J15" s="12"/>
      <c r="K15" s="12"/>
      <c r="L15" s="6"/>
      <c r="M15" s="37">
        <f>P15+Q15</f>
        <v>266</v>
      </c>
      <c r="N15" s="37">
        <f t="shared" ref="N15" si="4">O15+P15</f>
        <v>354</v>
      </c>
      <c r="O15" s="25">
        <v>177</v>
      </c>
      <c r="P15" s="25">
        <v>177</v>
      </c>
      <c r="Q15" s="25">
        <f>89</f>
        <v>89</v>
      </c>
      <c r="R15" s="25">
        <v>893</v>
      </c>
      <c r="S15" s="25"/>
      <c r="T15" s="25" t="s">
        <v>97</v>
      </c>
      <c r="U15" s="27"/>
      <c r="V15" s="27"/>
      <c r="W15" s="27"/>
      <c r="X15" s="27"/>
      <c r="Y15" s="27"/>
      <c r="Z15" s="27"/>
      <c r="AA15" s="27"/>
    </row>
    <row r="16" spans="1:27" s="4" customFormat="1" ht="409.5" x14ac:dyDescent="0.25">
      <c r="A16" s="36">
        <v>11</v>
      </c>
      <c r="B16" s="7" t="s">
        <v>14</v>
      </c>
      <c r="C16" s="8" t="s">
        <v>61</v>
      </c>
      <c r="D16" s="29" t="s">
        <v>62</v>
      </c>
      <c r="E16" s="11" t="s">
        <v>22</v>
      </c>
      <c r="F16" s="10" t="s">
        <v>63</v>
      </c>
      <c r="G16" s="30">
        <f t="shared" si="2"/>
        <v>356.60500000000002</v>
      </c>
      <c r="H16" s="12">
        <v>296.2</v>
      </c>
      <c r="I16" s="12">
        <v>35.994999999999997</v>
      </c>
      <c r="J16" s="12"/>
      <c r="K16" s="35">
        <v>14.41</v>
      </c>
      <c r="L16" s="35">
        <v>10</v>
      </c>
      <c r="M16" s="21">
        <f>55+1214</f>
        <v>1269</v>
      </c>
      <c r="N16" s="24"/>
      <c r="O16" s="26">
        <v>55</v>
      </c>
      <c r="P16" s="26">
        <v>55</v>
      </c>
      <c r="Q16" s="26">
        <v>1214</v>
      </c>
      <c r="R16" s="26">
        <v>3256</v>
      </c>
      <c r="S16" s="26" t="s">
        <v>64</v>
      </c>
      <c r="T16" s="26" t="s">
        <v>99</v>
      </c>
      <c r="U16" s="27"/>
      <c r="V16" s="27"/>
      <c r="W16" s="27"/>
      <c r="X16" s="27"/>
      <c r="Y16" s="27"/>
      <c r="Z16" s="27"/>
      <c r="AA16" s="27"/>
    </row>
    <row r="17" spans="1:27" ht="93.75" x14ac:dyDescent="0.25">
      <c r="A17" s="36">
        <v>12</v>
      </c>
      <c r="B17" s="7" t="s">
        <v>14</v>
      </c>
      <c r="C17" s="8" t="s">
        <v>13</v>
      </c>
      <c r="D17" s="10" t="s">
        <v>52</v>
      </c>
      <c r="E17" s="14" t="s">
        <v>17</v>
      </c>
      <c r="F17" s="10" t="s">
        <v>56</v>
      </c>
      <c r="G17" s="13">
        <f t="shared" si="2"/>
        <v>148.5</v>
      </c>
      <c r="H17" s="9">
        <v>120</v>
      </c>
      <c r="I17" s="22"/>
      <c r="J17" s="9">
        <v>22.3</v>
      </c>
      <c r="K17" s="15">
        <v>6.2</v>
      </c>
      <c r="L17" s="12"/>
      <c r="M17" s="21">
        <f t="shared" ref="M17:M24" si="5">P17+Q17</f>
        <v>326</v>
      </c>
      <c r="N17" s="24">
        <v>43539</v>
      </c>
      <c r="O17" s="25">
        <v>25</v>
      </c>
      <c r="P17" s="25">
        <v>25</v>
      </c>
      <c r="Q17" s="25">
        <f>142+159</f>
        <v>301</v>
      </c>
      <c r="R17" s="25"/>
      <c r="S17" s="26" t="s">
        <v>68</v>
      </c>
      <c r="T17" s="25" t="s">
        <v>66</v>
      </c>
      <c r="U17" s="27"/>
      <c r="V17" s="27"/>
      <c r="W17" s="27"/>
      <c r="X17" s="27"/>
      <c r="Y17" s="27"/>
      <c r="Z17" s="27"/>
      <c r="AA17" s="27"/>
    </row>
    <row r="18" spans="1:27" ht="110.25" x14ac:dyDescent="0.25">
      <c r="A18" s="36">
        <v>13</v>
      </c>
      <c r="B18" s="7" t="s">
        <v>14</v>
      </c>
      <c r="C18" s="8" t="s">
        <v>13</v>
      </c>
      <c r="D18" s="10" t="s">
        <v>53</v>
      </c>
      <c r="E18" s="14" t="s">
        <v>17</v>
      </c>
      <c r="F18" s="10" t="s">
        <v>56</v>
      </c>
      <c r="G18" s="13">
        <f t="shared" si="2"/>
        <v>148.5</v>
      </c>
      <c r="H18" s="9">
        <v>123</v>
      </c>
      <c r="I18" s="15"/>
      <c r="J18" s="9">
        <v>15.8</v>
      </c>
      <c r="K18" s="15">
        <v>9.6999999999999993</v>
      </c>
      <c r="L18" s="12"/>
      <c r="M18" s="21">
        <f t="shared" si="5"/>
        <v>221</v>
      </c>
      <c r="N18" s="24">
        <v>43530</v>
      </c>
      <c r="O18" s="25">
        <v>25</v>
      </c>
      <c r="P18" s="25">
        <v>25</v>
      </c>
      <c r="Q18" s="25">
        <f>108+88</f>
        <v>196</v>
      </c>
      <c r="R18" s="25"/>
      <c r="S18" s="26" t="s">
        <v>79</v>
      </c>
      <c r="T18" s="25" t="s">
        <v>80</v>
      </c>
      <c r="U18" s="27"/>
      <c r="V18" s="27"/>
      <c r="W18" s="27"/>
      <c r="X18" s="27"/>
      <c r="Y18" s="27"/>
      <c r="Z18" s="27"/>
      <c r="AA18" s="27"/>
    </row>
    <row r="19" spans="1:27" ht="131.25" x14ac:dyDescent="0.25">
      <c r="A19" s="36">
        <v>14</v>
      </c>
      <c r="B19" s="7" t="s">
        <v>14</v>
      </c>
      <c r="C19" s="8" t="s">
        <v>13</v>
      </c>
      <c r="D19" s="10" t="s">
        <v>54</v>
      </c>
      <c r="E19" s="14" t="s">
        <v>17</v>
      </c>
      <c r="F19" s="10" t="s">
        <v>72</v>
      </c>
      <c r="G19" s="30">
        <f t="shared" si="2"/>
        <v>224.36199999999999</v>
      </c>
      <c r="H19" s="15">
        <v>190</v>
      </c>
      <c r="I19" s="15"/>
      <c r="J19" s="15">
        <v>31.361999999999998</v>
      </c>
      <c r="K19" s="15">
        <v>3</v>
      </c>
      <c r="L19" s="15"/>
      <c r="M19" s="21">
        <f t="shared" si="5"/>
        <v>177</v>
      </c>
      <c r="N19" s="24">
        <v>43537</v>
      </c>
      <c r="O19" s="25">
        <v>18</v>
      </c>
      <c r="P19" s="25">
        <v>18</v>
      </c>
      <c r="Q19" s="25">
        <f>71+88</f>
        <v>159</v>
      </c>
      <c r="R19" s="25"/>
      <c r="S19" s="26" t="s">
        <v>73</v>
      </c>
      <c r="T19" s="25" t="s">
        <v>74</v>
      </c>
      <c r="U19" s="27"/>
      <c r="V19" s="27"/>
      <c r="W19" s="27"/>
      <c r="X19" s="27"/>
      <c r="Y19" s="27"/>
      <c r="Z19" s="27"/>
      <c r="AA19" s="27"/>
    </row>
    <row r="20" spans="1:27" s="4" customFormat="1" ht="243.75" x14ac:dyDescent="0.25">
      <c r="A20" s="36">
        <v>15</v>
      </c>
      <c r="B20" s="7" t="s">
        <v>14</v>
      </c>
      <c r="C20" s="8" t="s">
        <v>15</v>
      </c>
      <c r="D20" s="10" t="s">
        <v>67</v>
      </c>
      <c r="E20" s="14" t="s">
        <v>17</v>
      </c>
      <c r="F20" s="10" t="s">
        <v>71</v>
      </c>
      <c r="G20" s="13">
        <f t="shared" si="2"/>
        <v>978.81299999999999</v>
      </c>
      <c r="H20" s="15">
        <v>780</v>
      </c>
      <c r="I20" s="15"/>
      <c r="J20" s="15">
        <v>98.813000000000002</v>
      </c>
      <c r="K20" s="15">
        <v>20</v>
      </c>
      <c r="L20" s="12">
        <v>80</v>
      </c>
      <c r="M20" s="21">
        <f t="shared" si="5"/>
        <v>110</v>
      </c>
      <c r="N20" s="24"/>
      <c r="O20" s="25">
        <v>2</v>
      </c>
      <c r="P20" s="25">
        <v>2</v>
      </c>
      <c r="Q20" s="25">
        <v>108</v>
      </c>
      <c r="R20" s="25">
        <v>800</v>
      </c>
      <c r="S20" s="44" t="s">
        <v>69</v>
      </c>
      <c r="T20" s="25" t="s">
        <v>70</v>
      </c>
      <c r="U20" s="27"/>
      <c r="V20" s="27"/>
      <c r="W20" s="27"/>
      <c r="X20" s="27"/>
      <c r="Y20" s="27"/>
      <c r="Z20" s="27"/>
      <c r="AA20" s="27"/>
    </row>
    <row r="21" spans="1:27" s="4" customFormat="1" ht="93.75" x14ac:dyDescent="0.25">
      <c r="A21" s="36">
        <v>16</v>
      </c>
      <c r="B21" s="7" t="s">
        <v>14</v>
      </c>
      <c r="C21" s="8" t="s">
        <v>15</v>
      </c>
      <c r="D21" s="10" t="s">
        <v>93</v>
      </c>
      <c r="E21" s="14" t="s">
        <v>20</v>
      </c>
      <c r="F21" s="10" t="s">
        <v>94</v>
      </c>
      <c r="G21" s="13">
        <f t="shared" si="2"/>
        <v>954.09899999999993</v>
      </c>
      <c r="H21" s="35">
        <v>600</v>
      </c>
      <c r="I21" s="15"/>
      <c r="J21" s="15">
        <v>333.09899999999999</v>
      </c>
      <c r="K21" s="15">
        <v>21</v>
      </c>
      <c r="L21" s="12"/>
      <c r="M21" s="21">
        <f>P21+Q21</f>
        <v>117</v>
      </c>
      <c r="N21" s="24"/>
      <c r="O21" s="25"/>
      <c r="P21" s="25"/>
      <c r="Q21" s="25">
        <v>117</v>
      </c>
      <c r="R21" s="25"/>
      <c r="S21" s="26" t="s">
        <v>96</v>
      </c>
      <c r="T21" s="25" t="s">
        <v>78</v>
      </c>
      <c r="U21" s="27"/>
      <c r="V21" s="27"/>
      <c r="W21" s="27"/>
      <c r="X21" s="27"/>
      <c r="Y21" s="27"/>
      <c r="Z21" s="27"/>
      <c r="AA21" s="27"/>
    </row>
    <row r="22" spans="1:27" ht="112.5" x14ac:dyDescent="0.25">
      <c r="A22" s="36">
        <v>17</v>
      </c>
      <c r="B22" s="7" t="s">
        <v>14</v>
      </c>
      <c r="C22" s="8" t="s">
        <v>15</v>
      </c>
      <c r="D22" s="10" t="s">
        <v>92</v>
      </c>
      <c r="E22" s="14" t="s">
        <v>20</v>
      </c>
      <c r="F22" s="10" t="s">
        <v>95</v>
      </c>
      <c r="G22" s="13">
        <f t="shared" si="2"/>
        <v>902.5</v>
      </c>
      <c r="H22" s="35">
        <v>600</v>
      </c>
      <c r="I22" s="35"/>
      <c r="J22" s="35">
        <v>272.5</v>
      </c>
      <c r="K22" s="15">
        <v>30</v>
      </c>
      <c r="L22" s="12"/>
      <c r="M22" s="21">
        <f t="shared" si="5"/>
        <v>101</v>
      </c>
      <c r="N22" s="24">
        <v>43539</v>
      </c>
      <c r="O22" s="25"/>
      <c r="P22" s="25"/>
      <c r="Q22" s="25">
        <v>101</v>
      </c>
      <c r="R22" s="25"/>
      <c r="S22" s="26" t="s">
        <v>81</v>
      </c>
      <c r="T22" s="25" t="s">
        <v>78</v>
      </c>
      <c r="U22" s="27"/>
      <c r="V22" s="27"/>
      <c r="W22" s="27"/>
      <c r="X22" s="27"/>
      <c r="Y22" s="27"/>
      <c r="Z22" s="27"/>
      <c r="AA22" s="27"/>
    </row>
    <row r="23" spans="1:27" s="4" customFormat="1" ht="262.5" x14ac:dyDescent="0.25">
      <c r="A23" s="36">
        <v>18</v>
      </c>
      <c r="B23" s="7" t="s">
        <v>14</v>
      </c>
      <c r="C23" s="8" t="s">
        <v>15</v>
      </c>
      <c r="D23" s="10" t="s">
        <v>84</v>
      </c>
      <c r="E23" s="14" t="s">
        <v>85</v>
      </c>
      <c r="F23" s="10" t="s">
        <v>86</v>
      </c>
      <c r="G23" s="13">
        <f t="shared" si="2"/>
        <v>1300</v>
      </c>
      <c r="H23" s="9">
        <v>800</v>
      </c>
      <c r="I23" s="22">
        <v>80</v>
      </c>
      <c r="J23" s="9"/>
      <c r="K23" s="15"/>
      <c r="L23" s="12">
        <v>420</v>
      </c>
      <c r="M23" s="21">
        <f>P23+Q23</f>
        <v>288</v>
      </c>
      <c r="N23" s="24"/>
      <c r="O23" s="25">
        <v>30</v>
      </c>
      <c r="P23" s="25">
        <v>30</v>
      </c>
      <c r="Q23" s="25">
        <f>S116+258</f>
        <v>258</v>
      </c>
      <c r="R23" s="25"/>
      <c r="S23" s="26" t="s">
        <v>87</v>
      </c>
      <c r="T23" s="26" t="s">
        <v>34</v>
      </c>
      <c r="U23" s="27"/>
      <c r="V23" s="27"/>
      <c r="W23" s="27"/>
      <c r="X23" s="27"/>
      <c r="Y23" s="27"/>
      <c r="Z23" s="27"/>
      <c r="AA23" s="27"/>
    </row>
    <row r="24" spans="1:27" ht="93.75" x14ac:dyDescent="0.25">
      <c r="A24" s="36">
        <v>19</v>
      </c>
      <c r="B24" s="7" t="s">
        <v>14</v>
      </c>
      <c r="C24" s="8" t="s">
        <v>13</v>
      </c>
      <c r="D24" s="10" t="s">
        <v>75</v>
      </c>
      <c r="E24" s="14" t="s">
        <v>55</v>
      </c>
      <c r="F24" s="10" t="s">
        <v>76</v>
      </c>
      <c r="G24" s="13">
        <f t="shared" si="2"/>
        <v>1149.1370000000002</v>
      </c>
      <c r="H24" s="9">
        <v>1000</v>
      </c>
      <c r="I24" s="22"/>
      <c r="J24" s="15">
        <v>142.73699999999999</v>
      </c>
      <c r="K24" s="15">
        <v>6.4</v>
      </c>
      <c r="L24" s="12"/>
      <c r="M24" s="21">
        <f t="shared" si="5"/>
        <v>111</v>
      </c>
      <c r="N24" s="24">
        <v>43537</v>
      </c>
      <c r="O24" s="25">
        <v>30</v>
      </c>
      <c r="P24" s="25">
        <v>30</v>
      </c>
      <c r="Q24" s="25">
        <v>81</v>
      </c>
      <c r="R24" s="25">
        <v>90</v>
      </c>
      <c r="S24" s="26" t="s">
        <v>77</v>
      </c>
      <c r="T24" s="26" t="s">
        <v>34</v>
      </c>
      <c r="U24" s="27"/>
      <c r="V24" s="27"/>
      <c r="W24" s="27"/>
      <c r="X24" s="27"/>
      <c r="Y24" s="27"/>
      <c r="Z24" s="27"/>
      <c r="AA24" s="27"/>
    </row>
  </sheetData>
  <mergeCells count="24">
    <mergeCell ref="P1:T1"/>
    <mergeCell ref="T3:T5"/>
    <mergeCell ref="P4:P5"/>
    <mergeCell ref="Q4:Q5"/>
    <mergeCell ref="C4:C5"/>
    <mergeCell ref="O3:O5"/>
    <mergeCell ref="P3:Q3"/>
    <mergeCell ref="R3:R5"/>
    <mergeCell ref="S3:S5"/>
    <mergeCell ref="G3:L3"/>
    <mergeCell ref="F3:F5"/>
    <mergeCell ref="M4:M5"/>
    <mergeCell ref="N4:N5"/>
    <mergeCell ref="A2:L2"/>
    <mergeCell ref="I4:J4"/>
    <mergeCell ref="L4:L5"/>
    <mergeCell ref="G4:G5"/>
    <mergeCell ref="B3:C3"/>
    <mergeCell ref="A3:A5"/>
    <mergeCell ref="B4:B5"/>
    <mergeCell ref="K4:K5"/>
    <mergeCell ref="D3:D5"/>
    <mergeCell ref="E3:E5"/>
    <mergeCell ref="H4:H5"/>
  </mergeCells>
  <phoneticPr fontId="11" type="noConversion"/>
  <pageMargins left="0.11811023622047245" right="0.11811023622047245" top="0.59055118110236227" bottom="0.15748031496062992" header="0" footer="0"/>
  <pageSetup paperSize="9" scale="34" fitToHeight="0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Ткачук АА</cp:lastModifiedBy>
  <cp:lastPrinted>2020-07-31T14:05:55Z</cp:lastPrinted>
  <dcterms:created xsi:type="dcterms:W3CDTF">2016-09-02T08:07:46Z</dcterms:created>
  <dcterms:modified xsi:type="dcterms:W3CDTF">2020-07-31T14:06:05Z</dcterms:modified>
</cp:coreProperties>
</file>